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nos" state="visible" r:id="rId4"/>
    <sheet sheetId="2" name="Resumen" state="visible" r:id="rId5"/>
    <sheet sheetId="3" name="Festivos 2026" state="visible" r:id="rId6"/>
    <sheet sheetId="4" name="Parámetros" state="visible" r:id="rId7"/>
  </sheets>
  <calcPr calcId="171027" fullCalcOnLoad="1"/>
</workbook>
</file>

<file path=xl/sharedStrings.xml><?xml version="1.0" encoding="utf-8"?>
<sst xmlns="http://schemas.openxmlformats.org/spreadsheetml/2006/main" count="127" uniqueCount="105">
  <si>
    <t>AppTiempo · Horas extras por marcaciones 2026</t>
  </si>
  <si>
    <t>Una fila por turno. Entrada y salida con fecha y hora, por ejemplo 23/08/2026 23:15. Las filas amarillas son ejemplos: escribe encima o bórralas.</t>
  </si>
  <si>
    <t>Festivos en «Festivos 2026»; jornada, divisor y factores por fecha en «Parámetros».</t>
  </si>
  <si>
    <t>Empleado</t>
  </si>
  <si>
    <t>Cédula</t>
  </si>
  <si>
    <t>Salario mensual</t>
  </si>
  <si>
    <t>Total a pagar</t>
  </si>
  <si>
    <t>Entrada</t>
  </si>
  <si>
    <t>Salida</t>
  </si>
  <si>
    <t>Descanso (min)</t>
  </si>
  <si>
    <t>Compensatorio (Sí/No)</t>
  </si>
  <si>
    <t>Horas trabajadas</t>
  </si>
  <si>
    <t>Valor hora</t>
  </si>
  <si>
    <t xml:space="preserve">HE diurna
(horas)</t>
  </si>
  <si>
    <t xml:space="preserve">HE nocturna
(horas)</t>
  </si>
  <si>
    <t xml:space="preserve">Recargo nocturno
(horas)</t>
  </si>
  <si>
    <t xml:space="preserve">Dominical con compensatorio
(horas)</t>
  </si>
  <si>
    <t xml:space="preserve">Dominical sin compensatorio
(horas)</t>
  </si>
  <si>
    <t xml:space="preserve">Nocturno dominical
(horas)</t>
  </si>
  <si>
    <t xml:space="preserve">HE dominical diurna
(horas)</t>
  </si>
  <si>
    <t xml:space="preserve">HE dominical nocturna
(horas)</t>
  </si>
  <si>
    <t>calc ok</t>
  </si>
  <si>
    <t>calc per</t>
  </si>
  <si>
    <t>calc lim</t>
  </si>
  <si>
    <t>calc dur</t>
  </si>
  <si>
    <t>calc brk</t>
  </si>
  <si>
    <t>calc bs</t>
  </si>
  <si>
    <t>calc be</t>
  </si>
  <si>
    <t>calc tc</t>
  </si>
  <si>
    <t>calc m</t>
  </si>
  <si>
    <t>calc h1</t>
  </si>
  <si>
    <t>calc h2</t>
  </si>
  <si>
    <t>calc bo</t>
  </si>
  <si>
    <t>calc OL1</t>
  </si>
  <si>
    <t>calc ON1</t>
  </si>
  <si>
    <t>calc OL2</t>
  </si>
  <si>
    <t>calc ON2</t>
  </si>
  <si>
    <t>calc XL1</t>
  </si>
  <si>
    <t>calc XN1</t>
  </si>
  <si>
    <t>calc XL2</t>
  </si>
  <si>
    <t>calc XN2</t>
  </si>
  <si>
    <t>calc BL1</t>
  </si>
  <si>
    <t>calc BN1</t>
  </si>
  <si>
    <t>calc BL2</t>
  </si>
  <si>
    <t>calc BN2</t>
  </si>
  <si>
    <t>calc od1</t>
  </si>
  <si>
    <t>calc on1</t>
  </si>
  <si>
    <t>calc xd1</t>
  </si>
  <si>
    <t>calc xn1</t>
  </si>
  <si>
    <t>calc od2</t>
  </si>
  <si>
    <t>calc on2</t>
  </si>
  <si>
    <t>calc xd2</t>
  </si>
  <si>
    <t>calc xn2</t>
  </si>
  <si>
    <t>Ana — cocinera</t>
  </si>
  <si>
    <t>No</t>
  </si>
  <si>
    <t>Luis — vigilante</t>
  </si>
  <si>
    <t>Marta — mesera</t>
  </si>
  <si>
    <t>Sí</t>
  </si>
  <si>
    <t>AppTiempo · Resumen por empleado</t>
  </si>
  <si>
    <t>Escribe la cédula y todo lo demás sale de la hoja «Turnos». Pon allí solo los turnos del periodo que vas a pagar.</t>
  </si>
  <si>
    <t>Turnos</t>
  </si>
  <si>
    <t>TOTAL</t>
  </si>
  <si>
    <t>La nómina redondea cada tipo de hora a pesos por separado; por eso este total puede diferir en unos pocos pesos del de tu liquidación.</t>
  </si>
  <si>
    <t>apptiempo.co — Control de asistencia y turnos para empresas en Colombia</t>
  </si>
  <si>
    <t>Versión 2026-09-23 · festivos y valores de la ley de 2026</t>
  </si>
  <si>
    <t>AppTiempo · Festivos de Colombia 2026</t>
  </si>
  <si>
    <t>Los domingos no hace falta escribirlos: la plantilla los reconoce sola.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</si>
  <si>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</si>
  <si>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</si>
  <si>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</si>
  <si>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</si>
  <si>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</si>
  <si>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</si>
  <si>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</si>
  <si>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</si>
  <si>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Día de la Ascensión</t>
  </si>
  <si>
    <t>Corpus Christi</t>
  </si>
  <si>
    <t>Sagrado Corazón</t>
  </si>
  <si>
    <t>San Pedro y San Pablo</t>
  </si>
  <si>
    <t>Virgen del Rosario de Chiquinquirá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</si>
  <si>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</si>
  <si>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</si>
  <si>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</si>
  <si>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</si>
  <si>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</si>
  <si>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</si>
  <si>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</si>
  <si>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</si>
  <si>
    <t>AppTiempo · Valores de la ley en 2026</t>
  </si>
  <si>
    <t>La hoja «Turnos» toma la fila que corresponde a la fecha de entrada de cada turno. No necesitas cambiar nada aquí.</t>
  </si>
  <si>
    <t>Desde</t>
  </si>
  <si>
    <t>Jornada semanal (h)</t>
  </si>
  <si>
    <t>Horas ordinarias por día</t>
  </si>
  <si>
    <t>Divisor mensual</t>
  </si>
  <si>
    <t>HE diurna</t>
  </si>
  <si>
    <t>HE nocturna</t>
  </si>
  <si>
    <t>Recargo nocturno</t>
  </si>
  <si>
    <t>Dominical con compensatorio</t>
  </si>
  <si>
    <t>Dominical sin compensatorio</t>
  </si>
  <si>
    <t>Nocturno dominical</t>
  </si>
  <si>
    <t>HE dominical diurna</t>
  </si>
  <si>
    <t>HE dominical nocturna</t>
  </si>
  <si>
    <t>Jornada nocturna: de 7:00 p. m. a 6:00 a. m. (Ley 2466 de 2025).</t>
  </si>
  <si>
    <t>Horas ordinarias por día: la jornada semanal repartida en 6 días. Lo que pase de ahí en un turno es hora extra.</t>
  </si>
  <si>
    <t>Los factores son lo que se paga ADEMÁS del salario por cada hora de ese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</si>
</sst>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"/>
    <numFmt numFmtId="165" formatCode="dd/mm/yyyy hh:mm"/>
    <numFmt numFmtId="166" formatCode="0.00;-0.00;&quot;&quot;"/>
    <numFmt numFmtId="167" formatCode="dd/mm/yyyy"/>
    <numFmt numFmtId="168" formatCode="&quot;× &quot;0.00"/>
  </numFmts>
  <fonts count="7" x14ac:knownFonts="1">
    <font>
      <color theme="1"/>
      <family val="2"/>
      <scheme val="minor"/>
      <sz val="11"/>
      <name val="Calibri"/>
    </font>
    <font>
      <b/>
      <color rgb="FF6621A4"/>
      <sz val="14"/>
    </font>
    <font>
      <b/>
      <u/>
      <color rgb="FF6621A4"/>
    </font>
    <font>
      <color rgb="FF475569"/>
      <sz val="10"/>
    </font>
    <font>
      <i/>
      <color rgb="FF475569"/>
      <sz val="9"/>
    </font>
    <font>
      <b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CE8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166" fontId="0" fillId="2" borderId="1" xfId="0" applyNumberFormat="1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/>
    <xf numFmtId="167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168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4" width="15" customWidth="1"/>
    <col min="5" max="6" width="17" customWidth="1"/>
    <col min="7" max="7" width="11" customWidth="1"/>
    <col min="8" max="8" width="14" customWidth="1"/>
    <col min="9" max="10" width="11" customWidth="1"/>
    <col min="11" max="18" width="14" customWidth="1"/>
    <col min="19" max="50" width="10" hidden="1" outlineLevel="1" collapsed="1" customWidth="1"/>
  </cols>
  <sheetData>
    <row r="1" spans="1:5" s="1" customFormat="1" x14ac:dyDescent="0.25">
      <c r="A1" s="1" t="s">
        <v>0</v>
      </c>
      <c r="E1" s="2" t="str">
        <f>HYPERLINK("#'Resumen'!A1","Total por empleado en «Resumen» →")</f>
        <v>Total por empleado en «Resumen» →</v>
      </c>
    </row>
    <row r="2" ht="45" customHeight="1" spans="1:5" s="3" customFormat="1" x14ac:dyDescent="0.25">
      <c r="A2" s="4" t="s">
        <v>1</v>
      </c>
      <c r="B2" s="4"/>
      <c r="C2" s="4"/>
      <c r="E2" s="5" t="s">
        <v>2</v>
      </c>
    </row>
    <row r="3" ht="50" customHeight="1" spans="1:50" s="6" customFormat="1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6" t="s">
        <v>26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6" t="s">
        <v>32</v>
      </c>
      <c r="AE3" s="6" t="s">
        <v>33</v>
      </c>
      <c r="AF3" s="6" t="s">
        <v>34</v>
      </c>
      <c r="AG3" s="6" t="s">
        <v>35</v>
      </c>
      <c r="AH3" s="6" t="s">
        <v>36</v>
      </c>
      <c r="AI3" s="6" t="s">
        <v>37</v>
      </c>
      <c r="AJ3" s="6" t="s">
        <v>38</v>
      </c>
      <c r="AK3" s="6" t="s">
        <v>39</v>
      </c>
      <c r="AL3" s="6" t="s">
        <v>40</v>
      </c>
      <c r="AM3" s="6" t="s">
        <v>41</v>
      </c>
      <c r="AN3" s="6" t="s">
        <v>42</v>
      </c>
      <c r="AO3" s="6" t="s">
        <v>43</v>
      </c>
      <c r="AP3" s="6" t="s">
        <v>44</v>
      </c>
      <c r="AQ3" s="6" t="s">
        <v>45</v>
      </c>
      <c r="AR3" s="6" t="s">
        <v>46</v>
      </c>
      <c r="AS3" s="6" t="s">
        <v>47</v>
      </c>
      <c r="AT3" s="6" t="s">
        <v>48</v>
      </c>
      <c r="AU3" s="6" t="s">
        <v>49</v>
      </c>
      <c r="AV3" s="6" t="s">
        <v>50</v>
      </c>
      <c r="AW3" s="6" t="s">
        <v>51</v>
      </c>
      <c r="AX3" s="6" t="s">
        <v>52</v>
      </c>
    </row>
    <row r="4" spans="1:50" x14ac:dyDescent="0.25">
      <c r="A4" s="8" t="s">
        <v>53</v>
      </c>
      <c r="B4" s="8">
        <v>1001</v>
      </c>
      <c r="C4" s="9">
        <v>1750905</v>
      </c>
      <c r="D4" s="10">
        <f>IF(J4="","",J4*(K4*INDEX('Parámetros'!$E$5:$E$7,T4)+L4*INDEX('Parámetros'!$F$5:$F$7,T4)+M4*INDEX('Parámetros'!$G$5:$G$7,T4)+N4*INDEX('Parámetros'!$H$5:$H$7,T4)+O4*INDEX('Parámetros'!$I$5:$I$7,T4)+P4*INDEX('Parámetros'!$J$5:$J$7,T4)+Q4*INDEX('Parámetros'!$K$5:$K$7,T4)+R4*INDEX('Parámetros'!$L$5:$L$7,T4)))</f>
      </c>
      <c r="E4" s="11">
        <v>46258.33333333333</v>
      </c>
      <c r="F4" s="11">
        <v>46258.70833333333</v>
      </c>
      <c r="G4" s="8">
        <v>60</v>
      </c>
      <c r="H4" s="8" t="s">
        <v>54</v>
      </c>
      <c r="I4" s="12">
        <f>IF(AND(E4="",F4=""),"",IF(S4=1,(V4-W4)/60,"Revisa entrada y salida"))</f>
      </c>
      <c r="J4" s="13">
        <f>IF(OR(S4&lt;&gt;1,C4=""),"",C4/INDEX('Parámetros'!$D$5:$D$7,T4))</f>
      </c>
      <c r="K4" s="12">
        <f>IF(S4=1,ROUND(1440*((1-AB4)*AS4+(1-AC4)*AW4),0)/60,"")</f>
      </c>
      <c r="L4" s="12">
        <f>IF(S4=1,ROUND(1440*((1-AB4)*AT4+(1-AC4)*AX4),0)/60,"")</f>
      </c>
      <c r="M4" s="12">
        <f>IF(S4=1,ROUND(1440*((1-AB4)*AR4+(1-AC4)*AV4),0)/60,"")</f>
      </c>
      <c r="N4" s="12">
        <f>IF(S4=1,ROUND(1440*(IF(OR(H4="Sí",H4="Si"),AB4*AQ4+AC4*AU4,0)),0)/60,"")</f>
      </c>
      <c r="O4" s="12">
        <f>IF(S4=1,ROUND(1440*(IF(OR(H4="Sí",H4="Si"),0,AB4*AQ4+AC4*AU4)),0)/60,"")</f>
      </c>
      <c r="P4" s="12">
        <f>IF(S4=1,ROUND(1440*(AB4*AR4+AC4*AV4),0)/60,"")</f>
      </c>
      <c r="Q4" s="12">
        <f>IF(S4=1,ROUND(1440*(AB4*AS4+AC4*AW4),0)/60,"")</f>
      </c>
      <c r="R4" s="12">
        <f>IF(S4=1,ROUND(1440*(AB4*AT4+AC4*AX4),0)/60,"")</f>
      </c>
      <c r="S4">
        <f>IF(AND(ISNUMBER(E4),ISNUMBER(F4)),IF(AND(F4&gt;E4,YEAR(E4)=2026,(F4-E4)*1440&lt;=1140),1,0),0)</f>
      </c>
      <c r="T4">
        <f>IF(S4=1,MATCH(INT(E4),'Parámetros'!$A$5:$A$7,1),"")</f>
      </c>
      <c r="U4">
        <f>IF(S4=1,INDEX('Parámetros'!$C$5:$C$7,T4)/24,"")</f>
      </c>
      <c r="V4">
        <f>IF(S4=1,ROUND((F4-E4)*1440,0),"")</f>
      </c>
      <c r="W4">
        <f>IF(S4=1,MIN(N(G4),V4),"")</f>
      </c>
      <c r="X4">
        <f>IF(S4=1,E4+(INT(V4/2)-INT(W4/2))/1440,"")</f>
      </c>
      <c r="Y4">
        <f>IF(S4=1,X4+W4/1440,"")</f>
      </c>
      <c r="Z4">
        <f>IF(S4=1,MIN(F4,IF(E4+U4&lt;=X4,E4+U4,E4+U4+W4/1440)),"")</f>
      </c>
      <c r="AA4">
        <f>IF(S4=1,INT(E4)+1,"")</f>
      </c>
      <c r="AB4">
        <f>IF(S4=1,IF(OR(WEEKDAY(AA4-1)=1,COUNTIF('Festivos 2026'!$A$5:$A$40,AA4-1)&gt;0),1,0),"")</f>
      </c>
      <c r="AC4">
        <f>IF(S4=1,IF(OR(WEEKDAY(AA4)=1,COUNTIF('Festivos 2026'!$A$5:$A$40,AA4)&gt;0),1,0),"")</f>
      </c>
      <c r="AD4">
        <f>IF(S4=1,IF(Y4&lt;=Z4,1,0),"")</f>
      </c>
      <c r="AE4">
        <f>IF(S4=1,MAX(0,MIN(Z4,AA4)-E4),"")</f>
      </c>
      <c r="AF4">
        <f>IF(S4=1,MAX(0,MIN(MIN(Z4,AA4),(AA4-1)+6/24)-E4)+MAX(0,MIN(Z4,AA4)-MAX(E4,(AA4-1)+19/24)),"")</f>
      </c>
      <c r="AG4">
        <f>IF(S4=1,MAX(0,Z4-MAX(E4,AA4)),"")</f>
      </c>
      <c r="AH4">
        <f>IF(S4=1,MAX(0,MIN(Z4,AA4+6/24)-MAX(E4,AA4))+MAX(0,Z4-MAX(MAX(E4,AA4),AA4+19/24)),"")</f>
      </c>
      <c r="AI4">
        <f>IF(S4=1,MAX(0,MIN(F4,AA4)-Z4),"")</f>
      </c>
      <c r="AJ4">
        <f>IF(S4=1,MAX(0,MIN(MIN(F4,AA4),(AA4-1)+6/24)-Z4)+MAX(0,MIN(F4,AA4)-MAX(Z4,(AA4-1)+19/24)),"")</f>
      </c>
      <c r="AK4">
        <f>IF(S4=1,MAX(0,F4-MAX(Z4,AA4)),"")</f>
      </c>
      <c r="AL4">
        <f>IF(S4=1,MAX(0,MIN(F4,AA4+6/24)-MAX(Z4,AA4))+MAX(0,F4-MAX(MAX(Z4,AA4),AA4+19/24)),"")</f>
      </c>
      <c r="AM4">
        <f>IF(S4=1,MAX(0,MIN(Y4,AA4)-X4),"")</f>
      </c>
      <c r="AN4">
        <f>IF(S4=1,MAX(0,MIN(MIN(Y4,AA4),(AA4-1)+6/24)-X4)+MAX(0,MIN(Y4,AA4)-MAX(X4,(AA4-1)+19/24)),"")</f>
      </c>
      <c r="AO4">
        <f>IF(S4=1,MAX(0,Y4-MAX(X4,AA4)),"")</f>
      </c>
      <c r="AP4">
        <f>IF(S4=1,MAX(0,MIN(Y4,AA4+6/24)-MAX(X4,AA4))+MAX(0,Y4-MAX(MAX(X4,AA4),AA4+19/24)),"")</f>
      </c>
      <c r="AQ4">
        <f>IF(S4=1,(AE4-AF4)-AD4*(AM4-AN4),"")</f>
      </c>
      <c r="AR4">
        <f>IF(S4=1,AF4-AD4*AN4,"")</f>
      </c>
      <c r="AS4">
        <f>IF(S4=1,(AI4-AJ4)-(1-AD4)*(AM4-AN4),"")</f>
      </c>
      <c r="AT4">
        <f>IF(S4=1,AJ4-(1-AD4)*AN4,"")</f>
      </c>
      <c r="AU4">
        <f>IF(S4=1,(AG4-AH4)-AD4*(AO4-AP4),"")</f>
      </c>
      <c r="AV4">
        <f>IF(S4=1,AH4-AD4*AP4,"")</f>
      </c>
      <c r="AW4">
        <f>IF(S4=1,(AK4-AL4)-(1-AD4)*(AO4-AP4),"")</f>
      </c>
      <c r="AX4">
        <f>IF(S4=1,AL4-(1-AD4)*AP4,"")</f>
      </c>
    </row>
    <row r="5" spans="1:50" x14ac:dyDescent="0.25">
      <c r="A5" s="8" t="s">
        <v>55</v>
      </c>
      <c r="B5" s="8">
        <v>1002</v>
      </c>
      <c r="C5" s="9">
        <v>1900000</v>
      </c>
      <c r="D5" s="10">
        <f>IF(J5="","",J5*(K5*INDEX('Parámetros'!$E$5:$E$7,T5)+L5*INDEX('Parámetros'!$F$5:$F$7,T5)+M5*INDEX('Parámetros'!$G$5:$G$7,T5)+N5*INDEX('Parámetros'!$H$5:$H$7,T5)+O5*INDEX('Parámetros'!$I$5:$I$7,T5)+P5*INDEX('Parámetros'!$J$5:$J$7,T5)+Q5*INDEX('Parámetros'!$K$5:$K$7,T5)+R5*INDEX('Parámetros'!$L$5:$L$7,T5)))</f>
      </c>
      <c r="E5" s="11">
        <v>46256.75</v>
      </c>
      <c r="F5" s="11">
        <v>46257.08333333333</v>
      </c>
      <c r="G5" s="8"/>
      <c r="H5" s="8" t="s">
        <v>54</v>
      </c>
      <c r="I5" s="12">
        <f>IF(AND(E5="",F5=""),"",IF(S5=1,(V5-W5)/60,"Revisa entrada y salida"))</f>
      </c>
      <c r="J5" s="13">
        <f>IF(OR(S5&lt;&gt;1,C5=""),"",C5/INDEX('Parámetros'!$D$5:$D$7,T5))</f>
      </c>
      <c r="K5" s="12">
        <f>IF(S5=1,ROUND(1440*((1-AB5)*AS5+(1-AC5)*AW5),0)/60,"")</f>
      </c>
      <c r="L5" s="12">
        <f>IF(S5=1,ROUND(1440*((1-AB5)*AT5+(1-AC5)*AX5),0)/60,"")</f>
      </c>
      <c r="M5" s="12">
        <f>IF(S5=1,ROUND(1440*((1-AB5)*AR5+(1-AC5)*AV5),0)/60,"")</f>
      </c>
      <c r="N5" s="12">
        <f>IF(S5=1,ROUND(1440*(IF(OR(H5="Sí",H5="Si"),AB5*AQ5+AC5*AU5,0)),0)/60,"")</f>
      </c>
      <c r="O5" s="12">
        <f>IF(S5=1,ROUND(1440*(IF(OR(H5="Sí",H5="Si"),0,AB5*AQ5+AC5*AU5)),0)/60,"")</f>
      </c>
      <c r="P5" s="12">
        <f>IF(S5=1,ROUND(1440*(AB5*AR5+AC5*AV5),0)/60,"")</f>
      </c>
      <c r="Q5" s="12">
        <f>IF(S5=1,ROUND(1440*(AB5*AS5+AC5*AW5),0)/60,"")</f>
      </c>
      <c r="R5" s="12">
        <f>IF(S5=1,ROUND(1440*(AB5*AT5+AC5*AX5),0)/60,"")</f>
      </c>
      <c r="S5">
        <f>IF(AND(ISNUMBER(E5),ISNUMBER(F5)),IF(AND(F5&gt;E5,YEAR(E5)=2026,(F5-E5)*1440&lt;=1140),1,0),0)</f>
      </c>
      <c r="T5">
        <f>IF(S5=1,MATCH(INT(E5),'Parámetros'!$A$5:$A$7,1),"")</f>
      </c>
      <c r="U5">
        <f>IF(S5=1,INDEX('Parámetros'!$C$5:$C$7,T5)/24,"")</f>
      </c>
      <c r="V5">
        <f>IF(S5=1,ROUND((F5-E5)*1440,0),"")</f>
      </c>
      <c r="W5">
        <f>IF(S5=1,MIN(N(G5),V5),"")</f>
      </c>
      <c r="X5">
        <f>IF(S5=1,E5+(INT(V5/2)-INT(W5/2))/1440,"")</f>
      </c>
      <c r="Y5">
        <f>IF(S5=1,X5+W5/1440,"")</f>
      </c>
      <c r="Z5">
        <f>IF(S5=1,MIN(F5,IF(E5+U5&lt;=X5,E5+U5,E5+U5+W5/1440)),"")</f>
      </c>
      <c r="AA5">
        <f>IF(S5=1,INT(E5)+1,"")</f>
      </c>
      <c r="AB5">
        <f>IF(S5=1,IF(OR(WEEKDAY(AA5-1)=1,COUNTIF('Festivos 2026'!$A$5:$A$40,AA5-1)&gt;0),1,0),"")</f>
      </c>
      <c r="AC5">
        <f>IF(S5=1,IF(OR(WEEKDAY(AA5)=1,COUNTIF('Festivos 2026'!$A$5:$A$40,AA5)&gt;0),1,0),"")</f>
      </c>
      <c r="AD5">
        <f>IF(S5=1,IF(Y5&lt;=Z5,1,0),"")</f>
      </c>
      <c r="AE5">
        <f>IF(S5=1,MAX(0,MIN(Z5,AA5)-E5),"")</f>
      </c>
      <c r="AF5">
        <f>IF(S5=1,MAX(0,MIN(MIN(Z5,AA5),(AA5-1)+6/24)-E5)+MAX(0,MIN(Z5,AA5)-MAX(E5,(AA5-1)+19/24)),"")</f>
      </c>
      <c r="AG5">
        <f>IF(S5=1,MAX(0,Z5-MAX(E5,AA5)),"")</f>
      </c>
      <c r="AH5">
        <f>IF(S5=1,MAX(0,MIN(Z5,AA5+6/24)-MAX(E5,AA5))+MAX(0,Z5-MAX(MAX(E5,AA5),AA5+19/24)),"")</f>
      </c>
      <c r="AI5">
        <f>IF(S5=1,MAX(0,MIN(F5,AA5)-Z5),"")</f>
      </c>
      <c r="AJ5">
        <f>IF(S5=1,MAX(0,MIN(MIN(F5,AA5),(AA5-1)+6/24)-Z5)+MAX(0,MIN(F5,AA5)-MAX(Z5,(AA5-1)+19/24)),"")</f>
      </c>
      <c r="AK5">
        <f>IF(S5=1,MAX(0,F5-MAX(Z5,AA5)),"")</f>
      </c>
      <c r="AL5">
        <f>IF(S5=1,MAX(0,MIN(F5,AA5+6/24)-MAX(Z5,AA5))+MAX(0,F5-MAX(MAX(Z5,AA5),AA5+19/24)),"")</f>
      </c>
      <c r="AM5">
        <f>IF(S5=1,MAX(0,MIN(Y5,AA5)-X5),"")</f>
      </c>
      <c r="AN5">
        <f>IF(S5=1,MAX(0,MIN(MIN(Y5,AA5),(AA5-1)+6/24)-X5)+MAX(0,MIN(Y5,AA5)-MAX(X5,(AA5-1)+19/24)),"")</f>
      </c>
      <c r="AO5">
        <f>IF(S5=1,MAX(0,Y5-MAX(X5,AA5)),"")</f>
      </c>
      <c r="AP5">
        <f>IF(S5=1,MAX(0,MIN(Y5,AA5+6/24)-MAX(X5,AA5))+MAX(0,Y5-MAX(MAX(X5,AA5),AA5+19/24)),"")</f>
      </c>
      <c r="AQ5">
        <f>IF(S5=1,(AE5-AF5)-AD5*(AM5-AN5),"")</f>
      </c>
      <c r="AR5">
        <f>IF(S5=1,AF5-AD5*AN5,"")</f>
      </c>
      <c r="AS5">
        <f>IF(S5=1,(AI5-AJ5)-(1-AD5)*(AM5-AN5),"")</f>
      </c>
      <c r="AT5">
        <f>IF(S5=1,AJ5-(1-AD5)*AN5,"")</f>
      </c>
      <c r="AU5">
        <f>IF(S5=1,(AG5-AH5)-AD5*(AO5-AP5),"")</f>
      </c>
      <c r="AV5">
        <f>IF(S5=1,AH5-AD5*AP5,"")</f>
      </c>
      <c r="AW5">
        <f>IF(S5=1,(AK5-AL5)-(1-AD5)*(AO5-AP5),"")</f>
      </c>
      <c r="AX5">
        <f>IF(S5=1,AL5-(1-AD5)*AP5,"")</f>
      </c>
    </row>
    <row r="6" spans="1:50" x14ac:dyDescent="0.25">
      <c r="A6" s="8" t="s">
        <v>55</v>
      </c>
      <c r="B6" s="8">
        <v>1002</v>
      </c>
      <c r="C6" s="9">
        <v>1900000</v>
      </c>
      <c r="D6" s="10">
        <f>IF(J6="","",J6*(K6*INDEX('Parámetros'!$E$5:$E$7,T6)+L6*INDEX('Parámetros'!$F$5:$F$7,T6)+M6*INDEX('Parámetros'!$G$5:$G$7,T6)+N6*INDEX('Parámetros'!$H$5:$H$7,T6)+O6*INDEX('Parámetros'!$I$5:$I$7,T6)+P6*INDEX('Parámetros'!$J$5:$J$7,T6)+Q6*INDEX('Parámetros'!$K$5:$K$7,T6)+R6*INDEX('Parámetros'!$L$5:$L$7,T6)))</f>
      </c>
      <c r="E6" s="11">
        <v>46257.96875</v>
      </c>
      <c r="F6" s="11">
        <v>46258.29166666667</v>
      </c>
      <c r="G6" s="8"/>
      <c r="H6" s="8" t="s">
        <v>54</v>
      </c>
      <c r="I6" s="12">
        <f>IF(AND(E6="",F6=""),"",IF(S6=1,(V6-W6)/60,"Revisa entrada y salida"))</f>
      </c>
      <c r="J6" s="13">
        <f>IF(OR(S6&lt;&gt;1,C6=""),"",C6/INDEX('Parámetros'!$D$5:$D$7,T6))</f>
      </c>
      <c r="K6" s="12">
        <f>IF(S6=1,ROUND(1440*((1-AB6)*AS6+(1-AC6)*AW6),0)/60,"")</f>
      </c>
      <c r="L6" s="12">
        <f>IF(S6=1,ROUND(1440*((1-AB6)*AT6+(1-AC6)*AX6),0)/60,"")</f>
      </c>
      <c r="M6" s="12">
        <f>IF(S6=1,ROUND(1440*((1-AB6)*AR6+(1-AC6)*AV6),0)/60,"")</f>
      </c>
      <c r="N6" s="12">
        <f>IF(S6=1,ROUND(1440*(IF(OR(H6="Sí",H6="Si"),AB6*AQ6+AC6*AU6,0)),0)/60,"")</f>
      </c>
      <c r="O6" s="12">
        <f>IF(S6=1,ROUND(1440*(IF(OR(H6="Sí",H6="Si"),0,AB6*AQ6+AC6*AU6)),0)/60,"")</f>
      </c>
      <c r="P6" s="12">
        <f>IF(S6=1,ROUND(1440*(AB6*AR6+AC6*AV6),0)/60,"")</f>
      </c>
      <c r="Q6" s="12">
        <f>IF(S6=1,ROUND(1440*(AB6*AS6+AC6*AW6),0)/60,"")</f>
      </c>
      <c r="R6" s="12">
        <f>IF(S6=1,ROUND(1440*(AB6*AT6+AC6*AX6),0)/60,"")</f>
      </c>
      <c r="S6">
        <f>IF(AND(ISNUMBER(E6),ISNUMBER(F6)),IF(AND(F6&gt;E6,YEAR(E6)=2026,(F6-E6)*1440&lt;=1140),1,0),0)</f>
      </c>
      <c r="T6">
        <f>IF(S6=1,MATCH(INT(E6),'Parámetros'!$A$5:$A$7,1),"")</f>
      </c>
      <c r="U6">
        <f>IF(S6=1,INDEX('Parámetros'!$C$5:$C$7,T6)/24,"")</f>
      </c>
      <c r="V6">
        <f>IF(S6=1,ROUND((F6-E6)*1440,0),"")</f>
      </c>
      <c r="W6">
        <f>IF(S6=1,MIN(N(G6),V6),"")</f>
      </c>
      <c r="X6">
        <f>IF(S6=1,E6+(INT(V6/2)-INT(W6/2))/1440,"")</f>
      </c>
      <c r="Y6">
        <f>IF(S6=1,X6+W6/1440,"")</f>
      </c>
      <c r="Z6">
        <f>IF(S6=1,MIN(F6,IF(E6+U6&lt;=X6,E6+U6,E6+U6+W6/1440)),"")</f>
      </c>
      <c r="AA6">
        <f>IF(S6=1,INT(E6)+1,"")</f>
      </c>
      <c r="AB6">
        <f>IF(S6=1,IF(OR(WEEKDAY(AA6-1)=1,COUNTIF('Festivos 2026'!$A$5:$A$40,AA6-1)&gt;0),1,0),"")</f>
      </c>
      <c r="AC6">
        <f>IF(S6=1,IF(OR(WEEKDAY(AA6)=1,COUNTIF('Festivos 2026'!$A$5:$A$40,AA6)&gt;0),1,0),"")</f>
      </c>
      <c r="AD6">
        <f>IF(S6=1,IF(Y6&lt;=Z6,1,0),"")</f>
      </c>
      <c r="AE6">
        <f>IF(S6=1,MAX(0,MIN(Z6,AA6)-E6),"")</f>
      </c>
      <c r="AF6">
        <f>IF(S6=1,MAX(0,MIN(MIN(Z6,AA6),(AA6-1)+6/24)-E6)+MAX(0,MIN(Z6,AA6)-MAX(E6,(AA6-1)+19/24)),"")</f>
      </c>
      <c r="AG6">
        <f>IF(S6=1,MAX(0,Z6-MAX(E6,AA6)),"")</f>
      </c>
      <c r="AH6">
        <f>IF(S6=1,MAX(0,MIN(Z6,AA6+6/24)-MAX(E6,AA6))+MAX(0,Z6-MAX(MAX(E6,AA6),AA6+19/24)),"")</f>
      </c>
      <c r="AI6">
        <f>IF(S6=1,MAX(0,MIN(F6,AA6)-Z6),"")</f>
      </c>
      <c r="AJ6">
        <f>IF(S6=1,MAX(0,MIN(MIN(F6,AA6),(AA6-1)+6/24)-Z6)+MAX(0,MIN(F6,AA6)-MAX(Z6,(AA6-1)+19/24)),"")</f>
      </c>
      <c r="AK6">
        <f>IF(S6=1,MAX(0,F6-MAX(Z6,AA6)),"")</f>
      </c>
      <c r="AL6">
        <f>IF(S6=1,MAX(0,MIN(F6,AA6+6/24)-MAX(Z6,AA6))+MAX(0,F6-MAX(MAX(Z6,AA6),AA6+19/24)),"")</f>
      </c>
      <c r="AM6">
        <f>IF(S6=1,MAX(0,MIN(Y6,AA6)-X6),"")</f>
      </c>
      <c r="AN6">
        <f>IF(S6=1,MAX(0,MIN(MIN(Y6,AA6),(AA6-1)+6/24)-X6)+MAX(0,MIN(Y6,AA6)-MAX(X6,(AA6-1)+19/24)),"")</f>
      </c>
      <c r="AO6">
        <f>IF(S6=1,MAX(0,Y6-MAX(X6,AA6)),"")</f>
      </c>
      <c r="AP6">
        <f>IF(S6=1,MAX(0,MIN(Y6,AA6+6/24)-MAX(X6,AA6))+MAX(0,Y6-MAX(MAX(X6,AA6),AA6+19/24)),"")</f>
      </c>
      <c r="AQ6">
        <f>IF(S6=1,(AE6-AF6)-AD6*(AM6-AN6),"")</f>
      </c>
      <c r="AR6">
        <f>IF(S6=1,AF6-AD6*AN6,"")</f>
      </c>
      <c r="AS6">
        <f>IF(S6=1,(AI6-AJ6)-(1-AD6)*(AM6-AN6),"")</f>
      </c>
      <c r="AT6">
        <f>IF(S6=1,AJ6-(1-AD6)*AN6,"")</f>
      </c>
      <c r="AU6">
        <f>IF(S6=1,(AG6-AH6)-AD6*(AO6-AP6),"")</f>
      </c>
      <c r="AV6">
        <f>IF(S6=1,AH6-AD6*AP6,"")</f>
      </c>
      <c r="AW6">
        <f>IF(S6=1,(AK6-AL6)-(1-AD6)*(AO6-AP6),"")</f>
      </c>
      <c r="AX6">
        <f>IF(S6=1,AL6-(1-AD6)*AP6,"")</f>
      </c>
    </row>
    <row r="7" spans="1:50" x14ac:dyDescent="0.25">
      <c r="A7" s="8" t="s">
        <v>56</v>
      </c>
      <c r="B7" s="8">
        <v>1003</v>
      </c>
      <c r="C7" s="9">
        <v>2100000</v>
      </c>
      <c r="D7" s="10">
        <f>IF(J7="","",J7*(K7*INDEX('Parámetros'!$E$5:$E$7,T7)+L7*INDEX('Parámetros'!$F$5:$F$7,T7)+M7*INDEX('Parámetros'!$G$5:$G$7,T7)+N7*INDEX('Parámetros'!$H$5:$H$7,T7)+O7*INDEX('Parámetros'!$I$5:$I$7,T7)+P7*INDEX('Parámetros'!$J$5:$J$7,T7)+Q7*INDEX('Parámetros'!$K$5:$K$7,T7)+R7*INDEX('Parámetros'!$L$5:$L$7,T7)))</f>
      </c>
      <c r="E7" s="11">
        <v>46223.33333333333</v>
      </c>
      <c r="F7" s="11">
        <v>46223.70833333333</v>
      </c>
      <c r="G7" s="8"/>
      <c r="H7" s="8" t="s">
        <v>57</v>
      </c>
      <c r="I7" s="12">
        <f>IF(AND(E7="",F7=""),"",IF(S7=1,(V7-W7)/60,"Revisa entrada y salida"))</f>
      </c>
      <c r="J7" s="13">
        <f>IF(OR(S7&lt;&gt;1,C7=""),"",C7/INDEX('Parámetros'!$D$5:$D$7,T7))</f>
      </c>
      <c r="K7" s="12">
        <f>IF(S7=1,ROUND(1440*((1-AB7)*AS7+(1-AC7)*AW7),0)/60,"")</f>
      </c>
      <c r="L7" s="12">
        <f>IF(S7=1,ROUND(1440*((1-AB7)*AT7+(1-AC7)*AX7),0)/60,"")</f>
      </c>
      <c r="M7" s="12">
        <f>IF(S7=1,ROUND(1440*((1-AB7)*AR7+(1-AC7)*AV7),0)/60,"")</f>
      </c>
      <c r="N7" s="12">
        <f>IF(S7=1,ROUND(1440*(IF(OR(H7="Sí",H7="Si"),AB7*AQ7+AC7*AU7,0)),0)/60,"")</f>
      </c>
      <c r="O7" s="12">
        <f>IF(S7=1,ROUND(1440*(IF(OR(H7="Sí",H7="Si"),0,AB7*AQ7+AC7*AU7)),0)/60,"")</f>
      </c>
      <c r="P7" s="12">
        <f>IF(S7=1,ROUND(1440*(AB7*AR7+AC7*AV7),0)/60,"")</f>
      </c>
      <c r="Q7" s="12">
        <f>IF(S7=1,ROUND(1440*(AB7*AS7+AC7*AW7),0)/60,"")</f>
      </c>
      <c r="R7" s="12">
        <f>IF(S7=1,ROUND(1440*(AB7*AT7+AC7*AX7),0)/60,"")</f>
      </c>
      <c r="S7">
        <f>IF(AND(ISNUMBER(E7),ISNUMBER(F7)),IF(AND(F7&gt;E7,YEAR(E7)=2026,(F7-E7)*1440&lt;=1140),1,0),0)</f>
      </c>
      <c r="T7">
        <f>IF(S7=1,MATCH(INT(E7),'Parámetros'!$A$5:$A$7,1),"")</f>
      </c>
      <c r="U7">
        <f>IF(S7=1,INDEX('Parámetros'!$C$5:$C$7,T7)/24,"")</f>
      </c>
      <c r="V7">
        <f>IF(S7=1,ROUND((F7-E7)*1440,0),"")</f>
      </c>
      <c r="W7">
        <f>IF(S7=1,MIN(N(G7),V7),"")</f>
      </c>
      <c r="X7">
        <f>IF(S7=1,E7+(INT(V7/2)-INT(W7/2))/1440,"")</f>
      </c>
      <c r="Y7">
        <f>IF(S7=1,X7+W7/1440,"")</f>
      </c>
      <c r="Z7">
        <f>IF(S7=1,MIN(F7,IF(E7+U7&lt;=X7,E7+U7,E7+U7+W7/1440)),"")</f>
      </c>
      <c r="AA7">
        <f>IF(S7=1,INT(E7)+1,"")</f>
      </c>
      <c r="AB7">
        <f>IF(S7=1,IF(OR(WEEKDAY(AA7-1)=1,COUNTIF('Festivos 2026'!$A$5:$A$40,AA7-1)&gt;0),1,0),"")</f>
      </c>
      <c r="AC7">
        <f>IF(S7=1,IF(OR(WEEKDAY(AA7)=1,COUNTIF('Festivos 2026'!$A$5:$A$40,AA7)&gt;0),1,0),"")</f>
      </c>
      <c r="AD7">
        <f>IF(S7=1,IF(Y7&lt;=Z7,1,0),"")</f>
      </c>
      <c r="AE7">
        <f>IF(S7=1,MAX(0,MIN(Z7,AA7)-E7),"")</f>
      </c>
      <c r="AF7">
        <f>IF(S7=1,MAX(0,MIN(MIN(Z7,AA7),(AA7-1)+6/24)-E7)+MAX(0,MIN(Z7,AA7)-MAX(E7,(AA7-1)+19/24)),"")</f>
      </c>
      <c r="AG7">
        <f>IF(S7=1,MAX(0,Z7-MAX(E7,AA7)),"")</f>
      </c>
      <c r="AH7">
        <f>IF(S7=1,MAX(0,MIN(Z7,AA7+6/24)-MAX(E7,AA7))+MAX(0,Z7-MAX(MAX(E7,AA7),AA7+19/24)),"")</f>
      </c>
      <c r="AI7">
        <f>IF(S7=1,MAX(0,MIN(F7,AA7)-Z7),"")</f>
      </c>
      <c r="AJ7">
        <f>IF(S7=1,MAX(0,MIN(MIN(F7,AA7),(AA7-1)+6/24)-Z7)+MAX(0,MIN(F7,AA7)-MAX(Z7,(AA7-1)+19/24)),"")</f>
      </c>
      <c r="AK7">
        <f>IF(S7=1,MAX(0,F7-MAX(Z7,AA7)),"")</f>
      </c>
      <c r="AL7">
        <f>IF(S7=1,MAX(0,MIN(F7,AA7+6/24)-MAX(Z7,AA7))+MAX(0,F7-MAX(MAX(Z7,AA7),AA7+19/24)),"")</f>
      </c>
      <c r="AM7">
        <f>IF(S7=1,MAX(0,MIN(Y7,AA7)-X7),"")</f>
      </c>
      <c r="AN7">
        <f>IF(S7=1,MAX(0,MIN(MIN(Y7,AA7),(AA7-1)+6/24)-X7)+MAX(0,MIN(Y7,AA7)-MAX(X7,(AA7-1)+19/24)),"")</f>
      </c>
      <c r="AO7">
        <f>IF(S7=1,MAX(0,Y7-MAX(X7,AA7)),"")</f>
      </c>
      <c r="AP7">
        <f>IF(S7=1,MAX(0,MIN(Y7,AA7+6/24)-MAX(X7,AA7))+MAX(0,Y7-MAX(MAX(X7,AA7),AA7+19/24)),"")</f>
      </c>
      <c r="AQ7">
        <f>IF(S7=1,(AE7-AF7)-AD7*(AM7-AN7),"")</f>
      </c>
      <c r="AR7">
        <f>IF(S7=1,AF7-AD7*AN7,"")</f>
      </c>
      <c r="AS7">
        <f>IF(S7=1,(AI7-AJ7)-(1-AD7)*(AM7-AN7),"")</f>
      </c>
      <c r="AT7">
        <f>IF(S7=1,AJ7-(1-AD7)*AN7,"")</f>
      </c>
      <c r="AU7">
        <f>IF(S7=1,(AG7-AH7)-AD7*(AO7-AP7),"")</f>
      </c>
      <c r="AV7">
        <f>IF(S7=1,AH7-AD7*AP7,"")</f>
      </c>
      <c r="AW7">
        <f>IF(S7=1,(AK7-AL7)-(1-AD7)*(AO7-AP7),"")</f>
      </c>
      <c r="AX7">
        <f>IF(S7=1,AL7-(1-AD7)*AP7,"")</f>
      </c>
    </row>
    <row r="8" spans="1:50" x14ac:dyDescent="0.25">
      <c r="A8" s="8" t="s">
        <v>56</v>
      </c>
      <c r="B8" s="8">
        <v>1003</v>
      </c>
      <c r="C8" s="9">
        <v>2100000</v>
      </c>
      <c r="D8" s="10">
        <f>IF(J8="","",J8*(K8*INDEX('Parámetros'!$E$5:$E$7,T8)+L8*INDEX('Parámetros'!$F$5:$F$7,T8)+M8*INDEX('Parámetros'!$G$5:$G$7,T8)+N8*INDEX('Parámetros'!$H$5:$H$7,T8)+O8*INDEX('Parámetros'!$I$5:$I$7,T8)+P8*INDEX('Parámetros'!$J$5:$J$7,T8)+Q8*INDEX('Parámetros'!$K$5:$K$7,T8)+R8*INDEX('Parámetros'!$L$5:$L$7,T8)))</f>
      </c>
      <c r="E8" s="11">
        <v>46202.33333333333</v>
      </c>
      <c r="F8" s="11">
        <v>46202.70833333333</v>
      </c>
      <c r="G8" s="8"/>
      <c r="H8" s="8" t="s">
        <v>54</v>
      </c>
      <c r="I8" s="12">
        <f>IF(AND(E8="",F8=""),"",IF(S8=1,(V8-W8)/60,"Revisa entrada y salida"))</f>
      </c>
      <c r="J8" s="13">
        <f>IF(OR(S8&lt;&gt;1,C8=""),"",C8/INDEX('Parámetros'!$D$5:$D$7,T8))</f>
      </c>
      <c r="K8" s="12">
        <f>IF(S8=1,ROUND(1440*((1-AB8)*AS8+(1-AC8)*AW8),0)/60,"")</f>
      </c>
      <c r="L8" s="12">
        <f>IF(S8=1,ROUND(1440*((1-AB8)*AT8+(1-AC8)*AX8),0)/60,"")</f>
      </c>
      <c r="M8" s="12">
        <f>IF(S8=1,ROUND(1440*((1-AB8)*AR8+(1-AC8)*AV8),0)/60,"")</f>
      </c>
      <c r="N8" s="12">
        <f>IF(S8=1,ROUND(1440*(IF(OR(H8="Sí",H8="Si"),AB8*AQ8+AC8*AU8,0)),0)/60,"")</f>
      </c>
      <c r="O8" s="12">
        <f>IF(S8=1,ROUND(1440*(IF(OR(H8="Sí",H8="Si"),0,AB8*AQ8+AC8*AU8)),0)/60,"")</f>
      </c>
      <c r="P8" s="12">
        <f>IF(S8=1,ROUND(1440*(AB8*AR8+AC8*AV8),0)/60,"")</f>
      </c>
      <c r="Q8" s="12">
        <f>IF(S8=1,ROUND(1440*(AB8*AS8+AC8*AW8),0)/60,"")</f>
      </c>
      <c r="R8" s="12">
        <f>IF(S8=1,ROUND(1440*(AB8*AT8+AC8*AX8),0)/60,"")</f>
      </c>
      <c r="S8">
        <f>IF(AND(ISNUMBER(E8),ISNUMBER(F8)),IF(AND(F8&gt;E8,YEAR(E8)=2026,(F8-E8)*1440&lt;=1140),1,0),0)</f>
      </c>
      <c r="T8">
        <f>IF(S8=1,MATCH(INT(E8),'Parámetros'!$A$5:$A$7,1),"")</f>
      </c>
      <c r="U8">
        <f>IF(S8=1,INDEX('Parámetros'!$C$5:$C$7,T8)/24,"")</f>
      </c>
      <c r="V8">
        <f>IF(S8=1,ROUND((F8-E8)*1440,0),"")</f>
      </c>
      <c r="W8">
        <f>IF(S8=1,MIN(N(G8),V8),"")</f>
      </c>
      <c r="X8">
        <f>IF(S8=1,E8+(INT(V8/2)-INT(W8/2))/1440,"")</f>
      </c>
      <c r="Y8">
        <f>IF(S8=1,X8+W8/1440,"")</f>
      </c>
      <c r="Z8">
        <f>IF(S8=1,MIN(F8,IF(E8+U8&lt;=X8,E8+U8,E8+U8+W8/1440)),"")</f>
      </c>
      <c r="AA8">
        <f>IF(S8=1,INT(E8)+1,"")</f>
      </c>
      <c r="AB8">
        <f>IF(S8=1,IF(OR(WEEKDAY(AA8-1)=1,COUNTIF('Festivos 2026'!$A$5:$A$40,AA8-1)&gt;0),1,0),"")</f>
      </c>
      <c r="AC8">
        <f>IF(S8=1,IF(OR(WEEKDAY(AA8)=1,COUNTIF('Festivos 2026'!$A$5:$A$40,AA8)&gt;0),1,0),"")</f>
      </c>
      <c r="AD8">
        <f>IF(S8=1,IF(Y8&lt;=Z8,1,0),"")</f>
      </c>
      <c r="AE8">
        <f>IF(S8=1,MAX(0,MIN(Z8,AA8)-E8),"")</f>
      </c>
      <c r="AF8">
        <f>IF(S8=1,MAX(0,MIN(MIN(Z8,AA8),(AA8-1)+6/24)-E8)+MAX(0,MIN(Z8,AA8)-MAX(E8,(AA8-1)+19/24)),"")</f>
      </c>
      <c r="AG8">
        <f>IF(S8=1,MAX(0,Z8-MAX(E8,AA8)),"")</f>
      </c>
      <c r="AH8">
        <f>IF(S8=1,MAX(0,MIN(Z8,AA8+6/24)-MAX(E8,AA8))+MAX(0,Z8-MAX(MAX(E8,AA8),AA8+19/24)),"")</f>
      </c>
      <c r="AI8">
        <f>IF(S8=1,MAX(0,MIN(F8,AA8)-Z8),"")</f>
      </c>
      <c r="AJ8">
        <f>IF(S8=1,MAX(0,MIN(MIN(F8,AA8),(AA8-1)+6/24)-Z8)+MAX(0,MIN(F8,AA8)-MAX(Z8,(AA8-1)+19/24)),"")</f>
      </c>
      <c r="AK8">
        <f>IF(S8=1,MAX(0,F8-MAX(Z8,AA8)),"")</f>
      </c>
      <c r="AL8">
        <f>IF(S8=1,MAX(0,MIN(F8,AA8+6/24)-MAX(Z8,AA8))+MAX(0,F8-MAX(MAX(Z8,AA8),AA8+19/24)),"")</f>
      </c>
      <c r="AM8">
        <f>IF(S8=1,MAX(0,MIN(Y8,AA8)-X8),"")</f>
      </c>
      <c r="AN8">
        <f>IF(S8=1,MAX(0,MIN(MIN(Y8,AA8),(AA8-1)+6/24)-X8)+MAX(0,MIN(Y8,AA8)-MAX(X8,(AA8-1)+19/24)),"")</f>
      </c>
      <c r="AO8">
        <f>IF(S8=1,MAX(0,Y8-MAX(X8,AA8)),"")</f>
      </c>
      <c r="AP8">
        <f>IF(S8=1,MAX(0,MIN(Y8,AA8+6/24)-MAX(X8,AA8))+MAX(0,Y8-MAX(MAX(X8,AA8),AA8+19/24)),"")</f>
      </c>
      <c r="AQ8">
        <f>IF(S8=1,(AE8-AF8)-AD8*(AM8-AN8),"")</f>
      </c>
      <c r="AR8">
        <f>IF(S8=1,AF8-AD8*AN8,"")</f>
      </c>
      <c r="AS8">
        <f>IF(S8=1,(AI8-AJ8)-(1-AD8)*(AM8-AN8),"")</f>
      </c>
      <c r="AT8">
        <f>IF(S8=1,AJ8-(1-AD8)*AN8,"")</f>
      </c>
      <c r="AU8">
        <f>IF(S8=1,(AG8-AH8)-AD8*(AO8-AP8),"")</f>
      </c>
      <c r="AV8">
        <f>IF(S8=1,AH8-AD8*AP8,"")</f>
      </c>
      <c r="AW8">
        <f>IF(S8=1,(AK8-AL8)-(1-AD8)*(AO8-AP8),"")</f>
      </c>
      <c r="AX8">
        <f>IF(S8=1,AL8-(1-AD8)*AP8,"")</f>
      </c>
    </row>
    <row r="9" spans="1:50" x14ac:dyDescent="0.25">
      <c r="A9" s="14"/>
      <c r="B9" s="14"/>
      <c r="C9" s="15"/>
      <c r="D9" s="10">
        <f>IF(J9="","",J9*(K9*INDEX('Parámetros'!$E$5:$E$7,T9)+L9*INDEX('Parámetros'!$F$5:$F$7,T9)+M9*INDEX('Parámetros'!$G$5:$G$7,T9)+N9*INDEX('Parámetros'!$H$5:$H$7,T9)+O9*INDEX('Parámetros'!$I$5:$I$7,T9)+P9*INDEX('Parámetros'!$J$5:$J$7,T9)+Q9*INDEX('Parámetros'!$K$5:$K$7,T9)+R9*INDEX('Parámetros'!$L$5:$L$7,T9)))</f>
      </c>
      <c r="E9" s="16"/>
      <c r="F9" s="16"/>
      <c r="G9" s="14"/>
      <c r="H9" s="14"/>
      <c r="I9" s="12">
        <f>IF(AND(E9="",F9=""),"",IF(S9=1,(V9-W9)/60,"Revisa entrada y salida"))</f>
      </c>
      <c r="J9" s="13">
        <f>IF(OR(S9&lt;&gt;1,C9=""),"",C9/INDEX('Parámetros'!$D$5:$D$7,T9))</f>
      </c>
      <c r="K9" s="12">
        <f>IF(S9=1,ROUND(1440*((1-AB9)*AS9+(1-AC9)*AW9),0)/60,"")</f>
      </c>
      <c r="L9" s="12">
        <f>IF(S9=1,ROUND(1440*((1-AB9)*AT9+(1-AC9)*AX9),0)/60,"")</f>
      </c>
      <c r="M9" s="12">
        <f>IF(S9=1,ROUND(1440*((1-AB9)*AR9+(1-AC9)*AV9),0)/60,"")</f>
      </c>
      <c r="N9" s="12">
        <f>IF(S9=1,ROUND(1440*(IF(OR(H9="Sí",H9="Si"),AB9*AQ9+AC9*AU9,0)),0)/60,"")</f>
      </c>
      <c r="O9" s="12">
        <f>IF(S9=1,ROUND(1440*(IF(OR(H9="Sí",H9="Si"),0,AB9*AQ9+AC9*AU9)),0)/60,"")</f>
      </c>
      <c r="P9" s="12">
        <f>IF(S9=1,ROUND(1440*(AB9*AR9+AC9*AV9),0)/60,"")</f>
      </c>
      <c r="Q9" s="12">
        <f>IF(S9=1,ROUND(1440*(AB9*AS9+AC9*AW9),0)/60,"")</f>
      </c>
      <c r="R9" s="12">
        <f>IF(S9=1,ROUND(1440*(AB9*AT9+AC9*AX9),0)/60,"")</f>
      </c>
      <c r="S9">
        <f>IF(AND(ISNUMBER(E9),ISNUMBER(F9)),IF(AND(F9&gt;E9,YEAR(E9)=2026,(F9-E9)*1440&lt;=1140),1,0),0)</f>
      </c>
      <c r="T9">
        <f>IF(S9=1,MATCH(INT(E9),'Parámetros'!$A$5:$A$7,1),"")</f>
      </c>
      <c r="U9">
        <f>IF(S9=1,INDEX('Parámetros'!$C$5:$C$7,T9)/24,"")</f>
      </c>
      <c r="V9">
        <f>IF(S9=1,ROUND((F9-E9)*1440,0),"")</f>
      </c>
      <c r="W9">
        <f>IF(S9=1,MIN(N(G9),V9),"")</f>
      </c>
      <c r="X9">
        <f>IF(S9=1,E9+(INT(V9/2)-INT(W9/2))/1440,"")</f>
      </c>
      <c r="Y9">
        <f>IF(S9=1,X9+W9/1440,"")</f>
      </c>
      <c r="Z9">
        <f>IF(S9=1,MIN(F9,IF(E9+U9&lt;=X9,E9+U9,E9+U9+W9/1440)),"")</f>
      </c>
      <c r="AA9">
        <f>IF(S9=1,INT(E9)+1,"")</f>
      </c>
      <c r="AB9">
        <f>IF(S9=1,IF(OR(WEEKDAY(AA9-1)=1,COUNTIF('Festivos 2026'!$A$5:$A$40,AA9-1)&gt;0),1,0),"")</f>
      </c>
      <c r="AC9">
        <f>IF(S9=1,IF(OR(WEEKDAY(AA9)=1,COUNTIF('Festivos 2026'!$A$5:$A$40,AA9)&gt;0),1,0),"")</f>
      </c>
      <c r="AD9">
        <f>IF(S9=1,IF(Y9&lt;=Z9,1,0),"")</f>
      </c>
      <c r="AE9">
        <f>IF(S9=1,MAX(0,MIN(Z9,AA9)-E9),"")</f>
      </c>
      <c r="AF9">
        <f>IF(S9=1,MAX(0,MIN(MIN(Z9,AA9),(AA9-1)+6/24)-E9)+MAX(0,MIN(Z9,AA9)-MAX(E9,(AA9-1)+19/24)),"")</f>
      </c>
      <c r="AG9">
        <f>IF(S9=1,MAX(0,Z9-MAX(E9,AA9)),"")</f>
      </c>
      <c r="AH9">
        <f>IF(S9=1,MAX(0,MIN(Z9,AA9+6/24)-MAX(E9,AA9))+MAX(0,Z9-MAX(MAX(E9,AA9),AA9+19/24)),"")</f>
      </c>
      <c r="AI9">
        <f>IF(S9=1,MAX(0,MIN(F9,AA9)-Z9),"")</f>
      </c>
      <c r="AJ9">
        <f>IF(S9=1,MAX(0,MIN(MIN(F9,AA9),(AA9-1)+6/24)-Z9)+MAX(0,MIN(F9,AA9)-MAX(Z9,(AA9-1)+19/24)),"")</f>
      </c>
      <c r="AK9">
        <f>IF(S9=1,MAX(0,F9-MAX(Z9,AA9)),"")</f>
      </c>
      <c r="AL9">
        <f>IF(S9=1,MAX(0,MIN(F9,AA9+6/24)-MAX(Z9,AA9))+MAX(0,F9-MAX(MAX(Z9,AA9),AA9+19/24)),"")</f>
      </c>
      <c r="AM9">
        <f>IF(S9=1,MAX(0,MIN(Y9,AA9)-X9),"")</f>
      </c>
      <c r="AN9">
        <f>IF(S9=1,MAX(0,MIN(MIN(Y9,AA9),(AA9-1)+6/24)-X9)+MAX(0,MIN(Y9,AA9)-MAX(X9,(AA9-1)+19/24)),"")</f>
      </c>
      <c r="AO9">
        <f>IF(S9=1,MAX(0,Y9-MAX(X9,AA9)),"")</f>
      </c>
      <c r="AP9">
        <f>IF(S9=1,MAX(0,MIN(Y9,AA9+6/24)-MAX(X9,AA9))+MAX(0,Y9-MAX(MAX(X9,AA9),AA9+19/24)),"")</f>
      </c>
      <c r="AQ9">
        <f>IF(S9=1,(AE9-AF9)-AD9*(AM9-AN9),"")</f>
      </c>
      <c r="AR9">
        <f>IF(S9=1,AF9-AD9*AN9,"")</f>
      </c>
      <c r="AS9">
        <f>IF(S9=1,(AI9-AJ9)-(1-AD9)*(AM9-AN9),"")</f>
      </c>
      <c r="AT9">
        <f>IF(S9=1,AJ9-(1-AD9)*AN9,"")</f>
      </c>
      <c r="AU9">
        <f>IF(S9=1,(AG9-AH9)-AD9*(AO9-AP9),"")</f>
      </c>
      <c r="AV9">
        <f>IF(S9=1,AH9-AD9*AP9,"")</f>
      </c>
      <c r="AW9">
        <f>IF(S9=1,(AK9-AL9)-(1-AD9)*(AO9-AP9),"")</f>
      </c>
      <c r="AX9">
        <f>IF(S9=1,AL9-(1-AD9)*AP9,"")</f>
      </c>
    </row>
    <row r="10" spans="1:50" x14ac:dyDescent="0.25">
      <c r="A10" s="14"/>
      <c r="B10" s="14"/>
      <c r="C10" s="15"/>
      <c r="D10" s="10">
        <f>IF(J10="","",J10*(K10*INDEX('Parámetros'!$E$5:$E$7,T10)+L10*INDEX('Parámetros'!$F$5:$F$7,T10)+M10*INDEX('Parámetros'!$G$5:$G$7,T10)+N10*INDEX('Parámetros'!$H$5:$H$7,T10)+O10*INDEX('Parámetros'!$I$5:$I$7,T10)+P10*INDEX('Parámetros'!$J$5:$J$7,T10)+Q10*INDEX('Parámetros'!$K$5:$K$7,T10)+R10*INDEX('Parámetros'!$L$5:$L$7,T10)))</f>
      </c>
      <c r="E10" s="16"/>
      <c r="F10" s="16"/>
      <c r="G10" s="14"/>
      <c r="H10" s="14"/>
      <c r="I10" s="12">
        <f>IF(AND(E10="",F10=""),"",IF(S10=1,(V10-W10)/60,"Revisa entrada y salida"))</f>
      </c>
      <c r="J10" s="13">
        <f>IF(OR(S10&lt;&gt;1,C10=""),"",C10/INDEX('Parámetros'!$D$5:$D$7,T10))</f>
      </c>
      <c r="K10" s="12">
        <f>IF(S10=1,ROUND(1440*((1-AB10)*AS10+(1-AC10)*AW10),0)/60,"")</f>
      </c>
      <c r="L10" s="12">
        <f>IF(S10=1,ROUND(1440*((1-AB10)*AT10+(1-AC10)*AX10),0)/60,"")</f>
      </c>
      <c r="M10" s="12">
        <f>IF(S10=1,ROUND(1440*((1-AB10)*AR10+(1-AC10)*AV10),0)/60,"")</f>
      </c>
      <c r="N10" s="12">
        <f>IF(S10=1,ROUND(1440*(IF(OR(H10="Sí",H10="Si"),AB10*AQ10+AC10*AU10,0)),0)/60,"")</f>
      </c>
      <c r="O10" s="12">
        <f>IF(S10=1,ROUND(1440*(IF(OR(H10="Sí",H10="Si"),0,AB10*AQ10+AC10*AU10)),0)/60,"")</f>
      </c>
      <c r="P10" s="12">
        <f>IF(S10=1,ROUND(1440*(AB10*AR10+AC10*AV10),0)/60,"")</f>
      </c>
      <c r="Q10" s="12">
        <f>IF(S10=1,ROUND(1440*(AB10*AS10+AC10*AW10),0)/60,"")</f>
      </c>
      <c r="R10" s="12">
        <f>IF(S10=1,ROUND(1440*(AB10*AT10+AC10*AX10),0)/60,"")</f>
      </c>
      <c r="S10">
        <f>IF(AND(ISNUMBER(E10),ISNUMBER(F10)),IF(AND(F10&gt;E10,YEAR(E10)=2026,(F10-E10)*1440&lt;=1140),1,0),0)</f>
      </c>
      <c r="T10">
        <f>IF(S10=1,MATCH(INT(E10),'Parámetros'!$A$5:$A$7,1),"")</f>
      </c>
      <c r="U10">
        <f>IF(S10=1,INDEX('Parámetros'!$C$5:$C$7,T10)/24,"")</f>
      </c>
      <c r="V10">
        <f>IF(S10=1,ROUND((F10-E10)*1440,0),"")</f>
      </c>
      <c r="W10">
        <f>IF(S10=1,MIN(N(G10),V10),"")</f>
      </c>
      <c r="X10">
        <f>IF(S10=1,E10+(INT(V10/2)-INT(W10/2))/1440,"")</f>
      </c>
      <c r="Y10">
        <f>IF(S10=1,X10+W10/1440,"")</f>
      </c>
      <c r="Z10">
        <f>IF(S10=1,MIN(F10,IF(E10+U10&lt;=X10,E10+U10,E10+U10+W10/1440)),"")</f>
      </c>
      <c r="AA10">
        <f>IF(S10=1,INT(E10)+1,"")</f>
      </c>
      <c r="AB10">
        <f>IF(S10=1,IF(OR(WEEKDAY(AA10-1)=1,COUNTIF('Festivos 2026'!$A$5:$A$40,AA10-1)&gt;0),1,0),"")</f>
      </c>
      <c r="AC10">
        <f>IF(S10=1,IF(OR(WEEKDAY(AA10)=1,COUNTIF('Festivos 2026'!$A$5:$A$40,AA10)&gt;0),1,0),"")</f>
      </c>
      <c r="AD10">
        <f>IF(S10=1,IF(Y10&lt;=Z10,1,0),"")</f>
      </c>
      <c r="AE10">
        <f>IF(S10=1,MAX(0,MIN(Z10,AA10)-E10),"")</f>
      </c>
      <c r="AF10">
        <f>IF(S10=1,MAX(0,MIN(MIN(Z10,AA10),(AA10-1)+6/24)-E10)+MAX(0,MIN(Z10,AA10)-MAX(E10,(AA10-1)+19/24)),"")</f>
      </c>
      <c r="AG10">
        <f>IF(S10=1,MAX(0,Z10-MAX(E10,AA10)),"")</f>
      </c>
      <c r="AH10">
        <f>IF(S10=1,MAX(0,MIN(Z10,AA10+6/24)-MAX(E10,AA10))+MAX(0,Z10-MAX(MAX(E10,AA10),AA10+19/24)),"")</f>
      </c>
      <c r="AI10">
        <f>IF(S10=1,MAX(0,MIN(F10,AA10)-Z10),"")</f>
      </c>
      <c r="AJ10">
        <f>IF(S10=1,MAX(0,MIN(MIN(F10,AA10),(AA10-1)+6/24)-Z10)+MAX(0,MIN(F10,AA10)-MAX(Z10,(AA10-1)+19/24)),"")</f>
      </c>
      <c r="AK10">
        <f>IF(S10=1,MAX(0,F10-MAX(Z10,AA10)),"")</f>
      </c>
      <c r="AL10">
        <f>IF(S10=1,MAX(0,MIN(F10,AA10+6/24)-MAX(Z10,AA10))+MAX(0,F10-MAX(MAX(Z10,AA10),AA10+19/24)),"")</f>
      </c>
      <c r="AM10">
        <f>IF(S10=1,MAX(0,MIN(Y10,AA10)-X10),"")</f>
      </c>
      <c r="AN10">
        <f>IF(S10=1,MAX(0,MIN(MIN(Y10,AA10),(AA10-1)+6/24)-X10)+MAX(0,MIN(Y10,AA10)-MAX(X10,(AA10-1)+19/24)),"")</f>
      </c>
      <c r="AO10">
        <f>IF(S10=1,MAX(0,Y10-MAX(X10,AA10)),"")</f>
      </c>
      <c r="AP10">
        <f>IF(S10=1,MAX(0,MIN(Y10,AA10+6/24)-MAX(X10,AA10))+MAX(0,Y10-MAX(MAX(X10,AA10),AA10+19/24)),"")</f>
      </c>
      <c r="AQ10">
        <f>IF(S10=1,(AE10-AF10)-AD10*(AM10-AN10),"")</f>
      </c>
      <c r="AR10">
        <f>IF(S10=1,AF10-AD10*AN10,"")</f>
      </c>
      <c r="AS10">
        <f>IF(S10=1,(AI10-AJ10)-(1-AD10)*(AM10-AN10),"")</f>
      </c>
      <c r="AT10">
        <f>IF(S10=1,AJ10-(1-AD10)*AN10,"")</f>
      </c>
      <c r="AU10">
        <f>IF(S10=1,(AG10-AH10)-AD10*(AO10-AP10),"")</f>
      </c>
      <c r="AV10">
        <f>IF(S10=1,AH10-AD10*AP10,"")</f>
      </c>
      <c r="AW10">
        <f>IF(S10=1,(AK10-AL10)-(1-AD10)*(AO10-AP10),"")</f>
      </c>
      <c r="AX10">
        <f>IF(S10=1,AL10-(1-AD10)*AP10,"")</f>
      </c>
    </row>
    <row r="11" spans="1:50" x14ac:dyDescent="0.25">
      <c r="A11" s="14"/>
      <c r="B11" s="14"/>
      <c r="C11" s="15"/>
      <c r="D11" s="10">
        <f>IF(J11="","",J11*(K11*INDEX('Parámetros'!$E$5:$E$7,T11)+L11*INDEX('Parámetros'!$F$5:$F$7,T11)+M11*INDEX('Parámetros'!$G$5:$G$7,T11)+N11*INDEX('Parámetros'!$H$5:$H$7,T11)+O11*INDEX('Parámetros'!$I$5:$I$7,T11)+P11*INDEX('Parámetros'!$J$5:$J$7,T11)+Q11*INDEX('Parámetros'!$K$5:$K$7,T11)+R11*INDEX('Parámetros'!$L$5:$L$7,T11)))</f>
      </c>
      <c r="E11" s="16"/>
      <c r="F11" s="16"/>
      <c r="G11" s="14"/>
      <c r="H11" s="14"/>
      <c r="I11" s="12">
        <f>IF(AND(E11="",F11=""),"",IF(S11=1,(V11-W11)/60,"Revisa entrada y salida"))</f>
      </c>
      <c r="J11" s="13">
        <f>IF(OR(S11&lt;&gt;1,C11=""),"",C11/INDEX('Parámetros'!$D$5:$D$7,T11))</f>
      </c>
      <c r="K11" s="12">
        <f>IF(S11=1,ROUND(1440*((1-AB11)*AS11+(1-AC11)*AW11),0)/60,"")</f>
      </c>
      <c r="L11" s="12">
        <f>IF(S11=1,ROUND(1440*((1-AB11)*AT11+(1-AC11)*AX11),0)/60,"")</f>
      </c>
      <c r="M11" s="12">
        <f>IF(S11=1,ROUND(1440*((1-AB11)*AR11+(1-AC11)*AV11),0)/60,"")</f>
      </c>
      <c r="N11" s="12">
        <f>IF(S11=1,ROUND(1440*(IF(OR(H11="Sí",H11="Si"),AB11*AQ11+AC11*AU11,0)),0)/60,"")</f>
      </c>
      <c r="O11" s="12">
        <f>IF(S11=1,ROUND(1440*(IF(OR(H11="Sí",H11="Si"),0,AB11*AQ11+AC11*AU11)),0)/60,"")</f>
      </c>
      <c r="P11" s="12">
        <f>IF(S11=1,ROUND(1440*(AB11*AR11+AC11*AV11),0)/60,"")</f>
      </c>
      <c r="Q11" s="12">
        <f>IF(S11=1,ROUND(1440*(AB11*AS11+AC11*AW11),0)/60,"")</f>
      </c>
      <c r="R11" s="12">
        <f>IF(S11=1,ROUND(1440*(AB11*AT11+AC11*AX11),0)/60,"")</f>
      </c>
      <c r="S11">
        <f>IF(AND(ISNUMBER(E11),ISNUMBER(F11)),IF(AND(F11&gt;E11,YEAR(E11)=2026,(F11-E11)*1440&lt;=1140),1,0),0)</f>
      </c>
      <c r="T11">
        <f>IF(S11=1,MATCH(INT(E11),'Parámetros'!$A$5:$A$7,1),"")</f>
      </c>
      <c r="U11">
        <f>IF(S11=1,INDEX('Parámetros'!$C$5:$C$7,T11)/24,"")</f>
      </c>
      <c r="V11">
        <f>IF(S11=1,ROUND((F11-E11)*1440,0),"")</f>
      </c>
      <c r="W11">
        <f>IF(S11=1,MIN(N(G11),V11),"")</f>
      </c>
      <c r="X11">
        <f>IF(S11=1,E11+(INT(V11/2)-INT(W11/2))/1440,"")</f>
      </c>
      <c r="Y11">
        <f>IF(S11=1,X11+W11/1440,"")</f>
      </c>
      <c r="Z11">
        <f>IF(S11=1,MIN(F11,IF(E11+U11&lt;=X11,E11+U11,E11+U11+W11/1440)),"")</f>
      </c>
      <c r="AA11">
        <f>IF(S11=1,INT(E11)+1,"")</f>
      </c>
      <c r="AB11">
        <f>IF(S11=1,IF(OR(WEEKDAY(AA11-1)=1,COUNTIF('Festivos 2026'!$A$5:$A$40,AA11-1)&gt;0),1,0),"")</f>
      </c>
      <c r="AC11">
        <f>IF(S11=1,IF(OR(WEEKDAY(AA11)=1,COUNTIF('Festivos 2026'!$A$5:$A$40,AA11)&gt;0),1,0),"")</f>
      </c>
      <c r="AD11">
        <f>IF(S11=1,IF(Y11&lt;=Z11,1,0),"")</f>
      </c>
      <c r="AE11">
        <f>IF(S11=1,MAX(0,MIN(Z11,AA11)-E11),"")</f>
      </c>
      <c r="AF11">
        <f>IF(S11=1,MAX(0,MIN(MIN(Z11,AA11),(AA11-1)+6/24)-E11)+MAX(0,MIN(Z11,AA11)-MAX(E11,(AA11-1)+19/24)),"")</f>
      </c>
      <c r="AG11">
        <f>IF(S11=1,MAX(0,Z11-MAX(E11,AA11)),"")</f>
      </c>
      <c r="AH11">
        <f>IF(S11=1,MAX(0,MIN(Z11,AA11+6/24)-MAX(E11,AA11))+MAX(0,Z11-MAX(MAX(E11,AA11),AA11+19/24)),"")</f>
      </c>
      <c r="AI11">
        <f>IF(S11=1,MAX(0,MIN(F11,AA11)-Z11),"")</f>
      </c>
      <c r="AJ11">
        <f>IF(S11=1,MAX(0,MIN(MIN(F11,AA11),(AA11-1)+6/24)-Z11)+MAX(0,MIN(F11,AA11)-MAX(Z11,(AA11-1)+19/24)),"")</f>
      </c>
      <c r="AK11">
        <f>IF(S11=1,MAX(0,F11-MAX(Z11,AA11)),"")</f>
      </c>
      <c r="AL11">
        <f>IF(S11=1,MAX(0,MIN(F11,AA11+6/24)-MAX(Z11,AA11))+MAX(0,F11-MAX(MAX(Z11,AA11),AA11+19/24)),"")</f>
      </c>
      <c r="AM11">
        <f>IF(S11=1,MAX(0,MIN(Y11,AA11)-X11),"")</f>
      </c>
      <c r="AN11">
        <f>IF(S11=1,MAX(0,MIN(MIN(Y11,AA11),(AA11-1)+6/24)-X11)+MAX(0,MIN(Y11,AA11)-MAX(X11,(AA11-1)+19/24)),"")</f>
      </c>
      <c r="AO11">
        <f>IF(S11=1,MAX(0,Y11-MAX(X11,AA11)),"")</f>
      </c>
      <c r="AP11">
        <f>IF(S11=1,MAX(0,MIN(Y11,AA11+6/24)-MAX(X11,AA11))+MAX(0,Y11-MAX(MAX(X11,AA11),AA11+19/24)),"")</f>
      </c>
      <c r="AQ11">
        <f>IF(S11=1,(AE11-AF11)-AD11*(AM11-AN11),"")</f>
      </c>
      <c r="AR11">
        <f>IF(S11=1,AF11-AD11*AN11,"")</f>
      </c>
      <c r="AS11">
        <f>IF(S11=1,(AI11-AJ11)-(1-AD11)*(AM11-AN11),"")</f>
      </c>
      <c r="AT11">
        <f>IF(S11=1,AJ11-(1-AD11)*AN11,"")</f>
      </c>
      <c r="AU11">
        <f>IF(S11=1,(AG11-AH11)-AD11*(AO11-AP11),"")</f>
      </c>
      <c r="AV11">
        <f>IF(S11=1,AH11-AD11*AP11,"")</f>
      </c>
      <c r="AW11">
        <f>IF(S11=1,(AK11-AL11)-(1-AD11)*(AO11-AP11),"")</f>
      </c>
      <c r="AX11">
        <f>IF(S11=1,AL11-(1-AD11)*AP11,"")</f>
      </c>
    </row>
    <row r="12" spans="1:50" x14ac:dyDescent="0.25">
      <c r="A12" s="14"/>
      <c r="B12" s="14"/>
      <c r="C12" s="15"/>
      <c r="D12" s="10">
        <f>IF(J12="","",J12*(K12*INDEX('Parámetros'!$E$5:$E$7,T12)+L12*INDEX('Parámetros'!$F$5:$F$7,T12)+M12*INDEX('Parámetros'!$G$5:$G$7,T12)+N12*INDEX('Parámetros'!$H$5:$H$7,T12)+O12*INDEX('Parámetros'!$I$5:$I$7,T12)+P12*INDEX('Parámetros'!$J$5:$J$7,T12)+Q12*INDEX('Parámetros'!$K$5:$K$7,T12)+R12*INDEX('Parámetros'!$L$5:$L$7,T12)))</f>
      </c>
      <c r="E12" s="16"/>
      <c r="F12" s="16"/>
      <c r="G12" s="14"/>
      <c r="H12" s="14"/>
      <c r="I12" s="12">
        <f>IF(AND(E12="",F12=""),"",IF(S12=1,(V12-W12)/60,"Revisa entrada y salida"))</f>
      </c>
      <c r="J12" s="13">
        <f>IF(OR(S12&lt;&gt;1,C12=""),"",C12/INDEX('Parámetros'!$D$5:$D$7,T12))</f>
      </c>
      <c r="K12" s="12">
        <f>IF(S12=1,ROUND(1440*((1-AB12)*AS12+(1-AC12)*AW12),0)/60,"")</f>
      </c>
      <c r="L12" s="12">
        <f>IF(S12=1,ROUND(1440*((1-AB12)*AT12+(1-AC12)*AX12),0)/60,"")</f>
      </c>
      <c r="M12" s="12">
        <f>IF(S12=1,ROUND(1440*((1-AB12)*AR12+(1-AC12)*AV12),0)/60,"")</f>
      </c>
      <c r="N12" s="12">
        <f>IF(S12=1,ROUND(1440*(IF(OR(H12="Sí",H12="Si"),AB12*AQ12+AC12*AU12,0)),0)/60,"")</f>
      </c>
      <c r="O12" s="12">
        <f>IF(S12=1,ROUND(1440*(IF(OR(H12="Sí",H12="Si"),0,AB12*AQ12+AC12*AU12)),0)/60,"")</f>
      </c>
      <c r="P12" s="12">
        <f>IF(S12=1,ROUND(1440*(AB12*AR12+AC12*AV12),0)/60,"")</f>
      </c>
      <c r="Q12" s="12">
        <f>IF(S12=1,ROUND(1440*(AB12*AS12+AC12*AW12),0)/60,"")</f>
      </c>
      <c r="R12" s="12">
        <f>IF(S12=1,ROUND(1440*(AB12*AT12+AC12*AX12),0)/60,"")</f>
      </c>
      <c r="S12">
        <f>IF(AND(ISNUMBER(E12),ISNUMBER(F12)),IF(AND(F12&gt;E12,YEAR(E12)=2026,(F12-E12)*1440&lt;=1140),1,0),0)</f>
      </c>
      <c r="T12">
        <f>IF(S12=1,MATCH(INT(E12),'Parámetros'!$A$5:$A$7,1),"")</f>
      </c>
      <c r="U12">
        <f>IF(S12=1,INDEX('Parámetros'!$C$5:$C$7,T12)/24,"")</f>
      </c>
      <c r="V12">
        <f>IF(S12=1,ROUND((F12-E12)*1440,0),"")</f>
      </c>
      <c r="W12">
        <f>IF(S12=1,MIN(N(G12),V12),"")</f>
      </c>
      <c r="X12">
        <f>IF(S12=1,E12+(INT(V12/2)-INT(W12/2))/1440,"")</f>
      </c>
      <c r="Y12">
        <f>IF(S12=1,X12+W12/1440,"")</f>
      </c>
      <c r="Z12">
        <f>IF(S12=1,MIN(F12,IF(E12+U12&lt;=X12,E12+U12,E12+U12+W12/1440)),"")</f>
      </c>
      <c r="AA12">
        <f>IF(S12=1,INT(E12)+1,"")</f>
      </c>
      <c r="AB12">
        <f>IF(S12=1,IF(OR(WEEKDAY(AA12-1)=1,COUNTIF('Festivos 2026'!$A$5:$A$40,AA12-1)&gt;0),1,0),"")</f>
      </c>
      <c r="AC12">
        <f>IF(S12=1,IF(OR(WEEKDAY(AA12)=1,COUNTIF('Festivos 2026'!$A$5:$A$40,AA12)&gt;0),1,0),"")</f>
      </c>
      <c r="AD12">
        <f>IF(S12=1,IF(Y12&lt;=Z12,1,0),"")</f>
      </c>
      <c r="AE12">
        <f>IF(S12=1,MAX(0,MIN(Z12,AA12)-E12),"")</f>
      </c>
      <c r="AF12">
        <f>IF(S12=1,MAX(0,MIN(MIN(Z12,AA12),(AA12-1)+6/24)-E12)+MAX(0,MIN(Z12,AA12)-MAX(E12,(AA12-1)+19/24)),"")</f>
      </c>
      <c r="AG12">
        <f>IF(S12=1,MAX(0,Z12-MAX(E12,AA12)),"")</f>
      </c>
      <c r="AH12">
        <f>IF(S12=1,MAX(0,MIN(Z12,AA12+6/24)-MAX(E12,AA12))+MAX(0,Z12-MAX(MAX(E12,AA12),AA12+19/24)),"")</f>
      </c>
      <c r="AI12">
        <f>IF(S12=1,MAX(0,MIN(F12,AA12)-Z12),"")</f>
      </c>
      <c r="AJ12">
        <f>IF(S12=1,MAX(0,MIN(MIN(F12,AA12),(AA12-1)+6/24)-Z12)+MAX(0,MIN(F12,AA12)-MAX(Z12,(AA12-1)+19/24)),"")</f>
      </c>
      <c r="AK12">
        <f>IF(S12=1,MAX(0,F12-MAX(Z12,AA12)),"")</f>
      </c>
      <c r="AL12">
        <f>IF(S12=1,MAX(0,MIN(F12,AA12+6/24)-MAX(Z12,AA12))+MAX(0,F12-MAX(MAX(Z12,AA12),AA12+19/24)),"")</f>
      </c>
      <c r="AM12">
        <f>IF(S12=1,MAX(0,MIN(Y12,AA12)-X12),"")</f>
      </c>
      <c r="AN12">
        <f>IF(S12=1,MAX(0,MIN(MIN(Y12,AA12),(AA12-1)+6/24)-X12)+MAX(0,MIN(Y12,AA12)-MAX(X12,(AA12-1)+19/24)),"")</f>
      </c>
      <c r="AO12">
        <f>IF(S12=1,MAX(0,Y12-MAX(X12,AA12)),"")</f>
      </c>
      <c r="AP12">
        <f>IF(S12=1,MAX(0,MIN(Y12,AA12+6/24)-MAX(X12,AA12))+MAX(0,Y12-MAX(MAX(X12,AA12),AA12+19/24)),"")</f>
      </c>
      <c r="AQ12">
        <f>IF(S12=1,(AE12-AF12)-AD12*(AM12-AN12),"")</f>
      </c>
      <c r="AR12">
        <f>IF(S12=1,AF12-AD12*AN12,"")</f>
      </c>
      <c r="AS12">
        <f>IF(S12=1,(AI12-AJ12)-(1-AD12)*(AM12-AN12),"")</f>
      </c>
      <c r="AT12">
        <f>IF(S12=1,AJ12-(1-AD12)*AN12,"")</f>
      </c>
      <c r="AU12">
        <f>IF(S12=1,(AG12-AH12)-AD12*(AO12-AP12),"")</f>
      </c>
      <c r="AV12">
        <f>IF(S12=1,AH12-AD12*AP12,"")</f>
      </c>
      <c r="AW12">
        <f>IF(S12=1,(AK12-AL12)-(1-AD12)*(AO12-AP12),"")</f>
      </c>
      <c r="AX12">
        <f>IF(S12=1,AL12-(1-AD12)*AP12,"")</f>
      </c>
    </row>
    <row r="13" spans="1:50" x14ac:dyDescent="0.25">
      <c r="A13" s="14"/>
      <c r="B13" s="14"/>
      <c r="C13" s="15"/>
      <c r="D13" s="10">
        <f>IF(J13="","",J13*(K13*INDEX('Parámetros'!$E$5:$E$7,T13)+L13*INDEX('Parámetros'!$F$5:$F$7,T13)+M13*INDEX('Parámetros'!$G$5:$G$7,T13)+N13*INDEX('Parámetros'!$H$5:$H$7,T13)+O13*INDEX('Parámetros'!$I$5:$I$7,T13)+P13*INDEX('Parámetros'!$J$5:$J$7,T13)+Q13*INDEX('Parámetros'!$K$5:$K$7,T13)+R13*INDEX('Parámetros'!$L$5:$L$7,T13)))</f>
      </c>
      <c r="E13" s="16"/>
      <c r="F13" s="16"/>
      <c r="G13" s="14"/>
      <c r="H13" s="14"/>
      <c r="I13" s="12">
        <f>IF(AND(E13="",F13=""),"",IF(S13=1,(V13-W13)/60,"Revisa entrada y salida"))</f>
      </c>
      <c r="J13" s="13">
        <f>IF(OR(S13&lt;&gt;1,C13=""),"",C13/INDEX('Parámetros'!$D$5:$D$7,T13))</f>
      </c>
      <c r="K13" s="12">
        <f>IF(S13=1,ROUND(1440*((1-AB13)*AS13+(1-AC13)*AW13),0)/60,"")</f>
      </c>
      <c r="L13" s="12">
        <f>IF(S13=1,ROUND(1440*((1-AB13)*AT13+(1-AC13)*AX13),0)/60,"")</f>
      </c>
      <c r="M13" s="12">
        <f>IF(S13=1,ROUND(1440*((1-AB13)*AR13+(1-AC13)*AV13),0)/60,"")</f>
      </c>
      <c r="N13" s="12">
        <f>IF(S13=1,ROUND(1440*(IF(OR(H13="Sí",H13="Si"),AB13*AQ13+AC13*AU13,0)),0)/60,"")</f>
      </c>
      <c r="O13" s="12">
        <f>IF(S13=1,ROUND(1440*(IF(OR(H13="Sí",H13="Si"),0,AB13*AQ13+AC13*AU13)),0)/60,"")</f>
      </c>
      <c r="P13" s="12">
        <f>IF(S13=1,ROUND(1440*(AB13*AR13+AC13*AV13),0)/60,"")</f>
      </c>
      <c r="Q13" s="12">
        <f>IF(S13=1,ROUND(1440*(AB13*AS13+AC13*AW13),0)/60,"")</f>
      </c>
      <c r="R13" s="12">
        <f>IF(S13=1,ROUND(1440*(AB13*AT13+AC13*AX13),0)/60,"")</f>
      </c>
      <c r="S13">
        <f>IF(AND(ISNUMBER(E13),ISNUMBER(F13)),IF(AND(F13&gt;E13,YEAR(E13)=2026,(F13-E13)*1440&lt;=1140),1,0),0)</f>
      </c>
      <c r="T13">
        <f>IF(S13=1,MATCH(INT(E13),'Parámetros'!$A$5:$A$7,1),"")</f>
      </c>
      <c r="U13">
        <f>IF(S13=1,INDEX('Parámetros'!$C$5:$C$7,T13)/24,"")</f>
      </c>
      <c r="V13">
        <f>IF(S13=1,ROUND((F13-E13)*1440,0),"")</f>
      </c>
      <c r="W13">
        <f>IF(S13=1,MIN(N(G13),V13),"")</f>
      </c>
      <c r="X13">
        <f>IF(S13=1,E13+(INT(V13/2)-INT(W13/2))/1440,"")</f>
      </c>
      <c r="Y13">
        <f>IF(S13=1,X13+W13/1440,"")</f>
      </c>
      <c r="Z13">
        <f>IF(S13=1,MIN(F13,IF(E13+U13&lt;=X13,E13+U13,E13+U13+W13/1440)),"")</f>
      </c>
      <c r="AA13">
        <f>IF(S13=1,INT(E13)+1,"")</f>
      </c>
      <c r="AB13">
        <f>IF(S13=1,IF(OR(WEEKDAY(AA13-1)=1,COUNTIF('Festivos 2026'!$A$5:$A$40,AA13-1)&gt;0),1,0),"")</f>
      </c>
      <c r="AC13">
        <f>IF(S13=1,IF(OR(WEEKDAY(AA13)=1,COUNTIF('Festivos 2026'!$A$5:$A$40,AA13)&gt;0),1,0),"")</f>
      </c>
      <c r="AD13">
        <f>IF(S13=1,IF(Y13&lt;=Z13,1,0),"")</f>
      </c>
      <c r="AE13">
        <f>IF(S13=1,MAX(0,MIN(Z13,AA13)-E13),"")</f>
      </c>
      <c r="AF13">
        <f>IF(S13=1,MAX(0,MIN(MIN(Z13,AA13),(AA13-1)+6/24)-E13)+MAX(0,MIN(Z13,AA13)-MAX(E13,(AA13-1)+19/24)),"")</f>
      </c>
      <c r="AG13">
        <f>IF(S13=1,MAX(0,Z13-MAX(E13,AA13)),"")</f>
      </c>
      <c r="AH13">
        <f>IF(S13=1,MAX(0,MIN(Z13,AA13+6/24)-MAX(E13,AA13))+MAX(0,Z13-MAX(MAX(E13,AA13),AA13+19/24)),"")</f>
      </c>
      <c r="AI13">
        <f>IF(S13=1,MAX(0,MIN(F13,AA13)-Z13),"")</f>
      </c>
      <c r="AJ13">
        <f>IF(S13=1,MAX(0,MIN(MIN(F13,AA13),(AA13-1)+6/24)-Z13)+MAX(0,MIN(F13,AA13)-MAX(Z13,(AA13-1)+19/24)),"")</f>
      </c>
      <c r="AK13">
        <f>IF(S13=1,MAX(0,F13-MAX(Z13,AA13)),"")</f>
      </c>
      <c r="AL13">
        <f>IF(S13=1,MAX(0,MIN(F13,AA13+6/24)-MAX(Z13,AA13))+MAX(0,F13-MAX(MAX(Z13,AA13),AA13+19/24)),"")</f>
      </c>
      <c r="AM13">
        <f>IF(S13=1,MAX(0,MIN(Y13,AA13)-X13),"")</f>
      </c>
      <c r="AN13">
        <f>IF(S13=1,MAX(0,MIN(MIN(Y13,AA13),(AA13-1)+6/24)-X13)+MAX(0,MIN(Y13,AA13)-MAX(X13,(AA13-1)+19/24)),"")</f>
      </c>
      <c r="AO13">
        <f>IF(S13=1,MAX(0,Y13-MAX(X13,AA13)),"")</f>
      </c>
      <c r="AP13">
        <f>IF(S13=1,MAX(0,MIN(Y13,AA13+6/24)-MAX(X13,AA13))+MAX(0,Y13-MAX(MAX(X13,AA13),AA13+19/24)),"")</f>
      </c>
      <c r="AQ13">
        <f>IF(S13=1,(AE13-AF13)-AD13*(AM13-AN13),"")</f>
      </c>
      <c r="AR13">
        <f>IF(S13=1,AF13-AD13*AN13,"")</f>
      </c>
      <c r="AS13">
        <f>IF(S13=1,(AI13-AJ13)-(1-AD13)*(AM13-AN13),"")</f>
      </c>
      <c r="AT13">
        <f>IF(S13=1,AJ13-(1-AD13)*AN13,"")</f>
      </c>
      <c r="AU13">
        <f>IF(S13=1,(AG13-AH13)-AD13*(AO13-AP13),"")</f>
      </c>
      <c r="AV13">
        <f>IF(S13=1,AH13-AD13*AP13,"")</f>
      </c>
      <c r="AW13">
        <f>IF(S13=1,(AK13-AL13)-(1-AD13)*(AO13-AP13),"")</f>
      </c>
      <c r="AX13">
        <f>IF(S13=1,AL13-(1-AD13)*AP13,"")</f>
      </c>
    </row>
    <row r="14" spans="1:50" x14ac:dyDescent="0.25">
      <c r="A14" s="14"/>
      <c r="B14" s="14"/>
      <c r="C14" s="15"/>
      <c r="D14" s="10">
        <f>IF(J14="","",J14*(K14*INDEX('Parámetros'!$E$5:$E$7,T14)+L14*INDEX('Parámetros'!$F$5:$F$7,T14)+M14*INDEX('Parámetros'!$G$5:$G$7,T14)+N14*INDEX('Parámetros'!$H$5:$H$7,T14)+O14*INDEX('Parámetros'!$I$5:$I$7,T14)+P14*INDEX('Parámetros'!$J$5:$J$7,T14)+Q14*INDEX('Parámetros'!$K$5:$K$7,T14)+R14*INDEX('Parámetros'!$L$5:$L$7,T14)))</f>
      </c>
      <c r="E14" s="16"/>
      <c r="F14" s="16"/>
      <c r="G14" s="14"/>
      <c r="H14" s="14"/>
      <c r="I14" s="12">
        <f>IF(AND(E14="",F14=""),"",IF(S14=1,(V14-W14)/60,"Revisa entrada y salida"))</f>
      </c>
      <c r="J14" s="13">
        <f>IF(OR(S14&lt;&gt;1,C14=""),"",C14/INDEX('Parámetros'!$D$5:$D$7,T14))</f>
      </c>
      <c r="K14" s="12">
        <f>IF(S14=1,ROUND(1440*((1-AB14)*AS14+(1-AC14)*AW14),0)/60,"")</f>
      </c>
      <c r="L14" s="12">
        <f>IF(S14=1,ROUND(1440*((1-AB14)*AT14+(1-AC14)*AX14),0)/60,"")</f>
      </c>
      <c r="M14" s="12">
        <f>IF(S14=1,ROUND(1440*((1-AB14)*AR14+(1-AC14)*AV14),0)/60,"")</f>
      </c>
      <c r="N14" s="12">
        <f>IF(S14=1,ROUND(1440*(IF(OR(H14="Sí",H14="Si"),AB14*AQ14+AC14*AU14,0)),0)/60,"")</f>
      </c>
      <c r="O14" s="12">
        <f>IF(S14=1,ROUND(1440*(IF(OR(H14="Sí",H14="Si"),0,AB14*AQ14+AC14*AU14)),0)/60,"")</f>
      </c>
      <c r="P14" s="12">
        <f>IF(S14=1,ROUND(1440*(AB14*AR14+AC14*AV14),0)/60,"")</f>
      </c>
      <c r="Q14" s="12">
        <f>IF(S14=1,ROUND(1440*(AB14*AS14+AC14*AW14),0)/60,"")</f>
      </c>
      <c r="R14" s="12">
        <f>IF(S14=1,ROUND(1440*(AB14*AT14+AC14*AX14),0)/60,"")</f>
      </c>
      <c r="S14">
        <f>IF(AND(ISNUMBER(E14),ISNUMBER(F14)),IF(AND(F14&gt;E14,YEAR(E14)=2026,(F14-E14)*1440&lt;=1140),1,0),0)</f>
      </c>
      <c r="T14">
        <f>IF(S14=1,MATCH(INT(E14),'Parámetros'!$A$5:$A$7,1),"")</f>
      </c>
      <c r="U14">
        <f>IF(S14=1,INDEX('Parámetros'!$C$5:$C$7,T14)/24,"")</f>
      </c>
      <c r="V14">
        <f>IF(S14=1,ROUND((F14-E14)*1440,0),"")</f>
      </c>
      <c r="W14">
        <f>IF(S14=1,MIN(N(G14),V14),"")</f>
      </c>
      <c r="X14">
        <f>IF(S14=1,E14+(INT(V14/2)-INT(W14/2))/1440,"")</f>
      </c>
      <c r="Y14">
        <f>IF(S14=1,X14+W14/1440,"")</f>
      </c>
      <c r="Z14">
        <f>IF(S14=1,MIN(F14,IF(E14+U14&lt;=X14,E14+U14,E14+U14+W14/1440)),"")</f>
      </c>
      <c r="AA14">
        <f>IF(S14=1,INT(E14)+1,"")</f>
      </c>
      <c r="AB14">
        <f>IF(S14=1,IF(OR(WEEKDAY(AA14-1)=1,COUNTIF('Festivos 2026'!$A$5:$A$40,AA14-1)&gt;0),1,0),"")</f>
      </c>
      <c r="AC14">
        <f>IF(S14=1,IF(OR(WEEKDAY(AA14)=1,COUNTIF('Festivos 2026'!$A$5:$A$40,AA14)&gt;0),1,0),"")</f>
      </c>
      <c r="AD14">
        <f>IF(S14=1,IF(Y14&lt;=Z14,1,0),"")</f>
      </c>
      <c r="AE14">
        <f>IF(S14=1,MAX(0,MIN(Z14,AA14)-E14),"")</f>
      </c>
      <c r="AF14">
        <f>IF(S14=1,MAX(0,MIN(MIN(Z14,AA14),(AA14-1)+6/24)-E14)+MAX(0,MIN(Z14,AA14)-MAX(E14,(AA14-1)+19/24)),"")</f>
      </c>
      <c r="AG14">
        <f>IF(S14=1,MAX(0,Z14-MAX(E14,AA14)),"")</f>
      </c>
      <c r="AH14">
        <f>IF(S14=1,MAX(0,MIN(Z14,AA14+6/24)-MAX(E14,AA14))+MAX(0,Z14-MAX(MAX(E14,AA14),AA14+19/24)),"")</f>
      </c>
      <c r="AI14">
        <f>IF(S14=1,MAX(0,MIN(F14,AA14)-Z14),"")</f>
      </c>
      <c r="AJ14">
        <f>IF(S14=1,MAX(0,MIN(MIN(F14,AA14),(AA14-1)+6/24)-Z14)+MAX(0,MIN(F14,AA14)-MAX(Z14,(AA14-1)+19/24)),"")</f>
      </c>
      <c r="AK14">
        <f>IF(S14=1,MAX(0,F14-MAX(Z14,AA14)),"")</f>
      </c>
      <c r="AL14">
        <f>IF(S14=1,MAX(0,MIN(F14,AA14+6/24)-MAX(Z14,AA14))+MAX(0,F14-MAX(MAX(Z14,AA14),AA14+19/24)),"")</f>
      </c>
      <c r="AM14">
        <f>IF(S14=1,MAX(0,MIN(Y14,AA14)-X14),"")</f>
      </c>
      <c r="AN14">
        <f>IF(S14=1,MAX(0,MIN(MIN(Y14,AA14),(AA14-1)+6/24)-X14)+MAX(0,MIN(Y14,AA14)-MAX(X14,(AA14-1)+19/24)),"")</f>
      </c>
      <c r="AO14">
        <f>IF(S14=1,MAX(0,Y14-MAX(X14,AA14)),"")</f>
      </c>
      <c r="AP14">
        <f>IF(S14=1,MAX(0,MIN(Y14,AA14+6/24)-MAX(X14,AA14))+MAX(0,Y14-MAX(MAX(X14,AA14),AA14+19/24)),"")</f>
      </c>
      <c r="AQ14">
        <f>IF(S14=1,(AE14-AF14)-AD14*(AM14-AN14),"")</f>
      </c>
      <c r="AR14">
        <f>IF(S14=1,AF14-AD14*AN14,"")</f>
      </c>
      <c r="AS14">
        <f>IF(S14=1,(AI14-AJ14)-(1-AD14)*(AM14-AN14),"")</f>
      </c>
      <c r="AT14">
        <f>IF(S14=1,AJ14-(1-AD14)*AN14,"")</f>
      </c>
      <c r="AU14">
        <f>IF(S14=1,(AG14-AH14)-AD14*(AO14-AP14),"")</f>
      </c>
      <c r="AV14">
        <f>IF(S14=1,AH14-AD14*AP14,"")</f>
      </c>
      <c r="AW14">
        <f>IF(S14=1,(AK14-AL14)-(1-AD14)*(AO14-AP14),"")</f>
      </c>
      <c r="AX14">
        <f>IF(S14=1,AL14-(1-AD14)*AP14,"")</f>
      </c>
    </row>
    <row r="15" spans="1:50" x14ac:dyDescent="0.25">
      <c r="A15" s="14"/>
      <c r="B15" s="14"/>
      <c r="C15" s="15"/>
      <c r="D15" s="10">
        <f>IF(J15="","",J15*(K15*INDEX('Parámetros'!$E$5:$E$7,T15)+L15*INDEX('Parámetros'!$F$5:$F$7,T15)+M15*INDEX('Parámetros'!$G$5:$G$7,T15)+N15*INDEX('Parámetros'!$H$5:$H$7,T15)+O15*INDEX('Parámetros'!$I$5:$I$7,T15)+P15*INDEX('Parámetros'!$J$5:$J$7,T15)+Q15*INDEX('Parámetros'!$K$5:$K$7,T15)+R15*INDEX('Parámetros'!$L$5:$L$7,T15)))</f>
      </c>
      <c r="E15" s="16"/>
      <c r="F15" s="16"/>
      <c r="G15" s="14"/>
      <c r="H15" s="14"/>
      <c r="I15" s="12">
        <f>IF(AND(E15="",F15=""),"",IF(S15=1,(V15-W15)/60,"Revisa entrada y salida"))</f>
      </c>
      <c r="J15" s="13">
        <f>IF(OR(S15&lt;&gt;1,C15=""),"",C15/INDEX('Parámetros'!$D$5:$D$7,T15))</f>
      </c>
      <c r="K15" s="12">
        <f>IF(S15=1,ROUND(1440*((1-AB15)*AS15+(1-AC15)*AW15),0)/60,"")</f>
      </c>
      <c r="L15" s="12">
        <f>IF(S15=1,ROUND(1440*((1-AB15)*AT15+(1-AC15)*AX15),0)/60,"")</f>
      </c>
      <c r="M15" s="12">
        <f>IF(S15=1,ROUND(1440*((1-AB15)*AR15+(1-AC15)*AV15),0)/60,"")</f>
      </c>
      <c r="N15" s="12">
        <f>IF(S15=1,ROUND(1440*(IF(OR(H15="Sí",H15="Si"),AB15*AQ15+AC15*AU15,0)),0)/60,"")</f>
      </c>
      <c r="O15" s="12">
        <f>IF(S15=1,ROUND(1440*(IF(OR(H15="Sí",H15="Si"),0,AB15*AQ15+AC15*AU15)),0)/60,"")</f>
      </c>
      <c r="P15" s="12">
        <f>IF(S15=1,ROUND(1440*(AB15*AR15+AC15*AV15),0)/60,"")</f>
      </c>
      <c r="Q15" s="12">
        <f>IF(S15=1,ROUND(1440*(AB15*AS15+AC15*AW15),0)/60,"")</f>
      </c>
      <c r="R15" s="12">
        <f>IF(S15=1,ROUND(1440*(AB15*AT15+AC15*AX15),0)/60,"")</f>
      </c>
      <c r="S15">
        <f>IF(AND(ISNUMBER(E15),ISNUMBER(F15)),IF(AND(F15&gt;E15,YEAR(E15)=2026,(F15-E15)*1440&lt;=1140),1,0),0)</f>
      </c>
      <c r="T15">
        <f>IF(S15=1,MATCH(INT(E15),'Parámetros'!$A$5:$A$7,1),"")</f>
      </c>
      <c r="U15">
        <f>IF(S15=1,INDEX('Parámetros'!$C$5:$C$7,T15)/24,"")</f>
      </c>
      <c r="V15">
        <f>IF(S15=1,ROUND((F15-E15)*1440,0),"")</f>
      </c>
      <c r="W15">
        <f>IF(S15=1,MIN(N(G15),V15),"")</f>
      </c>
      <c r="X15">
        <f>IF(S15=1,E15+(INT(V15/2)-INT(W15/2))/1440,"")</f>
      </c>
      <c r="Y15">
        <f>IF(S15=1,X15+W15/1440,"")</f>
      </c>
      <c r="Z15">
        <f>IF(S15=1,MIN(F15,IF(E15+U15&lt;=X15,E15+U15,E15+U15+W15/1440)),"")</f>
      </c>
      <c r="AA15">
        <f>IF(S15=1,INT(E15)+1,"")</f>
      </c>
      <c r="AB15">
        <f>IF(S15=1,IF(OR(WEEKDAY(AA15-1)=1,COUNTIF('Festivos 2026'!$A$5:$A$40,AA15-1)&gt;0),1,0),"")</f>
      </c>
      <c r="AC15">
        <f>IF(S15=1,IF(OR(WEEKDAY(AA15)=1,COUNTIF('Festivos 2026'!$A$5:$A$40,AA15)&gt;0),1,0),"")</f>
      </c>
      <c r="AD15">
        <f>IF(S15=1,IF(Y15&lt;=Z15,1,0),"")</f>
      </c>
      <c r="AE15">
        <f>IF(S15=1,MAX(0,MIN(Z15,AA15)-E15),"")</f>
      </c>
      <c r="AF15">
        <f>IF(S15=1,MAX(0,MIN(MIN(Z15,AA15),(AA15-1)+6/24)-E15)+MAX(0,MIN(Z15,AA15)-MAX(E15,(AA15-1)+19/24)),"")</f>
      </c>
      <c r="AG15">
        <f>IF(S15=1,MAX(0,Z15-MAX(E15,AA15)),"")</f>
      </c>
      <c r="AH15">
        <f>IF(S15=1,MAX(0,MIN(Z15,AA15+6/24)-MAX(E15,AA15))+MAX(0,Z15-MAX(MAX(E15,AA15),AA15+19/24)),"")</f>
      </c>
      <c r="AI15">
        <f>IF(S15=1,MAX(0,MIN(F15,AA15)-Z15),"")</f>
      </c>
      <c r="AJ15">
        <f>IF(S15=1,MAX(0,MIN(MIN(F15,AA15),(AA15-1)+6/24)-Z15)+MAX(0,MIN(F15,AA15)-MAX(Z15,(AA15-1)+19/24)),"")</f>
      </c>
      <c r="AK15">
        <f>IF(S15=1,MAX(0,F15-MAX(Z15,AA15)),"")</f>
      </c>
      <c r="AL15">
        <f>IF(S15=1,MAX(0,MIN(F15,AA15+6/24)-MAX(Z15,AA15))+MAX(0,F15-MAX(MAX(Z15,AA15),AA15+19/24)),"")</f>
      </c>
      <c r="AM15">
        <f>IF(S15=1,MAX(0,MIN(Y15,AA15)-X15),"")</f>
      </c>
      <c r="AN15">
        <f>IF(S15=1,MAX(0,MIN(MIN(Y15,AA15),(AA15-1)+6/24)-X15)+MAX(0,MIN(Y15,AA15)-MAX(X15,(AA15-1)+19/24)),"")</f>
      </c>
      <c r="AO15">
        <f>IF(S15=1,MAX(0,Y15-MAX(X15,AA15)),"")</f>
      </c>
      <c r="AP15">
        <f>IF(S15=1,MAX(0,MIN(Y15,AA15+6/24)-MAX(X15,AA15))+MAX(0,Y15-MAX(MAX(X15,AA15),AA15+19/24)),"")</f>
      </c>
      <c r="AQ15">
        <f>IF(S15=1,(AE15-AF15)-AD15*(AM15-AN15),"")</f>
      </c>
      <c r="AR15">
        <f>IF(S15=1,AF15-AD15*AN15,"")</f>
      </c>
      <c r="AS15">
        <f>IF(S15=1,(AI15-AJ15)-(1-AD15)*(AM15-AN15),"")</f>
      </c>
      <c r="AT15">
        <f>IF(S15=1,AJ15-(1-AD15)*AN15,"")</f>
      </c>
      <c r="AU15">
        <f>IF(S15=1,(AG15-AH15)-AD15*(AO15-AP15),"")</f>
      </c>
      <c r="AV15">
        <f>IF(S15=1,AH15-AD15*AP15,"")</f>
      </c>
      <c r="AW15">
        <f>IF(S15=1,(AK15-AL15)-(1-AD15)*(AO15-AP15),"")</f>
      </c>
      <c r="AX15">
        <f>IF(S15=1,AL15-(1-AD15)*AP15,"")</f>
      </c>
    </row>
    <row r="16" spans="1:50" x14ac:dyDescent="0.25">
      <c r="A16" s="14"/>
      <c r="B16" s="14"/>
      <c r="C16" s="15"/>
      <c r="D16" s="10">
        <f>IF(J16="","",J16*(K16*INDEX('Parámetros'!$E$5:$E$7,T16)+L16*INDEX('Parámetros'!$F$5:$F$7,T16)+M16*INDEX('Parámetros'!$G$5:$G$7,T16)+N16*INDEX('Parámetros'!$H$5:$H$7,T16)+O16*INDEX('Parámetros'!$I$5:$I$7,T16)+P16*INDEX('Parámetros'!$J$5:$J$7,T16)+Q16*INDEX('Parámetros'!$K$5:$K$7,T16)+R16*INDEX('Parámetros'!$L$5:$L$7,T16)))</f>
      </c>
      <c r="E16" s="16"/>
      <c r="F16" s="16"/>
      <c r="G16" s="14"/>
      <c r="H16" s="14"/>
      <c r="I16" s="12">
        <f>IF(AND(E16="",F16=""),"",IF(S16=1,(V16-W16)/60,"Revisa entrada y salida"))</f>
      </c>
      <c r="J16" s="13">
        <f>IF(OR(S16&lt;&gt;1,C16=""),"",C16/INDEX('Parámetros'!$D$5:$D$7,T16))</f>
      </c>
      <c r="K16" s="12">
        <f>IF(S16=1,ROUND(1440*((1-AB16)*AS16+(1-AC16)*AW16),0)/60,"")</f>
      </c>
      <c r="L16" s="12">
        <f>IF(S16=1,ROUND(1440*((1-AB16)*AT16+(1-AC16)*AX16),0)/60,"")</f>
      </c>
      <c r="M16" s="12">
        <f>IF(S16=1,ROUND(1440*((1-AB16)*AR16+(1-AC16)*AV16),0)/60,"")</f>
      </c>
      <c r="N16" s="12">
        <f>IF(S16=1,ROUND(1440*(IF(OR(H16="Sí",H16="Si"),AB16*AQ16+AC16*AU16,0)),0)/60,"")</f>
      </c>
      <c r="O16" s="12">
        <f>IF(S16=1,ROUND(1440*(IF(OR(H16="Sí",H16="Si"),0,AB16*AQ16+AC16*AU16)),0)/60,"")</f>
      </c>
      <c r="P16" s="12">
        <f>IF(S16=1,ROUND(1440*(AB16*AR16+AC16*AV16),0)/60,"")</f>
      </c>
      <c r="Q16" s="12">
        <f>IF(S16=1,ROUND(1440*(AB16*AS16+AC16*AW16),0)/60,"")</f>
      </c>
      <c r="R16" s="12">
        <f>IF(S16=1,ROUND(1440*(AB16*AT16+AC16*AX16),0)/60,"")</f>
      </c>
      <c r="S16">
        <f>IF(AND(ISNUMBER(E16),ISNUMBER(F16)),IF(AND(F16&gt;E16,YEAR(E16)=2026,(F16-E16)*1440&lt;=1140),1,0),0)</f>
      </c>
      <c r="T16">
        <f>IF(S16=1,MATCH(INT(E16),'Parámetros'!$A$5:$A$7,1),"")</f>
      </c>
      <c r="U16">
        <f>IF(S16=1,INDEX('Parámetros'!$C$5:$C$7,T16)/24,"")</f>
      </c>
      <c r="V16">
        <f>IF(S16=1,ROUND((F16-E16)*1440,0),"")</f>
      </c>
      <c r="W16">
        <f>IF(S16=1,MIN(N(G16),V16),"")</f>
      </c>
      <c r="X16">
        <f>IF(S16=1,E16+(INT(V16/2)-INT(W16/2))/1440,"")</f>
      </c>
      <c r="Y16">
        <f>IF(S16=1,X16+W16/1440,"")</f>
      </c>
      <c r="Z16">
        <f>IF(S16=1,MIN(F16,IF(E16+U16&lt;=X16,E16+U16,E16+U16+W16/1440)),"")</f>
      </c>
      <c r="AA16">
        <f>IF(S16=1,INT(E16)+1,"")</f>
      </c>
      <c r="AB16">
        <f>IF(S16=1,IF(OR(WEEKDAY(AA16-1)=1,COUNTIF('Festivos 2026'!$A$5:$A$40,AA16-1)&gt;0),1,0),"")</f>
      </c>
      <c r="AC16">
        <f>IF(S16=1,IF(OR(WEEKDAY(AA16)=1,COUNTIF('Festivos 2026'!$A$5:$A$40,AA16)&gt;0),1,0),"")</f>
      </c>
      <c r="AD16">
        <f>IF(S16=1,IF(Y16&lt;=Z16,1,0),"")</f>
      </c>
      <c r="AE16">
        <f>IF(S16=1,MAX(0,MIN(Z16,AA16)-E16),"")</f>
      </c>
      <c r="AF16">
        <f>IF(S16=1,MAX(0,MIN(MIN(Z16,AA16),(AA16-1)+6/24)-E16)+MAX(0,MIN(Z16,AA16)-MAX(E16,(AA16-1)+19/24)),"")</f>
      </c>
      <c r="AG16">
        <f>IF(S16=1,MAX(0,Z16-MAX(E16,AA16)),"")</f>
      </c>
      <c r="AH16">
        <f>IF(S16=1,MAX(0,MIN(Z16,AA16+6/24)-MAX(E16,AA16))+MAX(0,Z16-MAX(MAX(E16,AA16),AA16+19/24)),"")</f>
      </c>
      <c r="AI16">
        <f>IF(S16=1,MAX(0,MIN(F16,AA16)-Z16),"")</f>
      </c>
      <c r="AJ16">
        <f>IF(S16=1,MAX(0,MIN(MIN(F16,AA16),(AA16-1)+6/24)-Z16)+MAX(0,MIN(F16,AA16)-MAX(Z16,(AA16-1)+19/24)),"")</f>
      </c>
      <c r="AK16">
        <f>IF(S16=1,MAX(0,F16-MAX(Z16,AA16)),"")</f>
      </c>
      <c r="AL16">
        <f>IF(S16=1,MAX(0,MIN(F16,AA16+6/24)-MAX(Z16,AA16))+MAX(0,F16-MAX(MAX(Z16,AA16),AA16+19/24)),"")</f>
      </c>
      <c r="AM16">
        <f>IF(S16=1,MAX(0,MIN(Y16,AA16)-X16),"")</f>
      </c>
      <c r="AN16">
        <f>IF(S16=1,MAX(0,MIN(MIN(Y16,AA16),(AA16-1)+6/24)-X16)+MAX(0,MIN(Y16,AA16)-MAX(X16,(AA16-1)+19/24)),"")</f>
      </c>
      <c r="AO16">
        <f>IF(S16=1,MAX(0,Y16-MAX(X16,AA16)),"")</f>
      </c>
      <c r="AP16">
        <f>IF(S16=1,MAX(0,MIN(Y16,AA16+6/24)-MAX(X16,AA16))+MAX(0,Y16-MAX(MAX(X16,AA16),AA16+19/24)),"")</f>
      </c>
      <c r="AQ16">
        <f>IF(S16=1,(AE16-AF16)-AD16*(AM16-AN16),"")</f>
      </c>
      <c r="AR16">
        <f>IF(S16=1,AF16-AD16*AN16,"")</f>
      </c>
      <c r="AS16">
        <f>IF(S16=1,(AI16-AJ16)-(1-AD16)*(AM16-AN16),"")</f>
      </c>
      <c r="AT16">
        <f>IF(S16=1,AJ16-(1-AD16)*AN16,"")</f>
      </c>
      <c r="AU16">
        <f>IF(S16=1,(AG16-AH16)-AD16*(AO16-AP16),"")</f>
      </c>
      <c r="AV16">
        <f>IF(S16=1,AH16-AD16*AP16,"")</f>
      </c>
      <c r="AW16">
        <f>IF(S16=1,(AK16-AL16)-(1-AD16)*(AO16-AP16),"")</f>
      </c>
      <c r="AX16">
        <f>IF(S16=1,AL16-(1-AD16)*AP16,"")</f>
      </c>
    </row>
    <row r="17" spans="1:50" x14ac:dyDescent="0.25">
      <c r="A17" s="14"/>
      <c r="B17" s="14"/>
      <c r="C17" s="15"/>
      <c r="D17" s="10">
        <f>IF(J17="","",J17*(K17*INDEX('Parámetros'!$E$5:$E$7,T17)+L17*INDEX('Parámetros'!$F$5:$F$7,T17)+M17*INDEX('Parámetros'!$G$5:$G$7,T17)+N17*INDEX('Parámetros'!$H$5:$H$7,T17)+O17*INDEX('Parámetros'!$I$5:$I$7,T17)+P17*INDEX('Parámetros'!$J$5:$J$7,T17)+Q17*INDEX('Parámetros'!$K$5:$K$7,T17)+R17*INDEX('Parámetros'!$L$5:$L$7,T17)))</f>
      </c>
      <c r="E17" s="16"/>
      <c r="F17" s="16"/>
      <c r="G17" s="14"/>
      <c r="H17" s="14"/>
      <c r="I17" s="12">
        <f>IF(AND(E17="",F17=""),"",IF(S17=1,(V17-W17)/60,"Revisa entrada y salida"))</f>
      </c>
      <c r="J17" s="13">
        <f>IF(OR(S17&lt;&gt;1,C17=""),"",C17/INDEX('Parámetros'!$D$5:$D$7,T17))</f>
      </c>
      <c r="K17" s="12">
        <f>IF(S17=1,ROUND(1440*((1-AB17)*AS17+(1-AC17)*AW17),0)/60,"")</f>
      </c>
      <c r="L17" s="12">
        <f>IF(S17=1,ROUND(1440*((1-AB17)*AT17+(1-AC17)*AX17),0)/60,"")</f>
      </c>
      <c r="M17" s="12">
        <f>IF(S17=1,ROUND(1440*((1-AB17)*AR17+(1-AC17)*AV17),0)/60,"")</f>
      </c>
      <c r="N17" s="12">
        <f>IF(S17=1,ROUND(1440*(IF(OR(H17="Sí",H17="Si"),AB17*AQ17+AC17*AU17,0)),0)/60,"")</f>
      </c>
      <c r="O17" s="12">
        <f>IF(S17=1,ROUND(1440*(IF(OR(H17="Sí",H17="Si"),0,AB17*AQ17+AC17*AU17)),0)/60,"")</f>
      </c>
      <c r="P17" s="12">
        <f>IF(S17=1,ROUND(1440*(AB17*AR17+AC17*AV17),0)/60,"")</f>
      </c>
      <c r="Q17" s="12">
        <f>IF(S17=1,ROUND(1440*(AB17*AS17+AC17*AW17),0)/60,"")</f>
      </c>
      <c r="R17" s="12">
        <f>IF(S17=1,ROUND(1440*(AB17*AT17+AC17*AX17),0)/60,"")</f>
      </c>
      <c r="S17">
        <f>IF(AND(ISNUMBER(E17),ISNUMBER(F17)),IF(AND(F17&gt;E17,YEAR(E17)=2026,(F17-E17)*1440&lt;=1140),1,0),0)</f>
      </c>
      <c r="T17">
        <f>IF(S17=1,MATCH(INT(E17),'Parámetros'!$A$5:$A$7,1),"")</f>
      </c>
      <c r="U17">
        <f>IF(S17=1,INDEX('Parámetros'!$C$5:$C$7,T17)/24,"")</f>
      </c>
      <c r="V17">
        <f>IF(S17=1,ROUND((F17-E17)*1440,0),"")</f>
      </c>
      <c r="W17">
        <f>IF(S17=1,MIN(N(G17),V17),"")</f>
      </c>
      <c r="X17">
        <f>IF(S17=1,E17+(INT(V17/2)-INT(W17/2))/1440,"")</f>
      </c>
      <c r="Y17">
        <f>IF(S17=1,X17+W17/1440,"")</f>
      </c>
      <c r="Z17">
        <f>IF(S17=1,MIN(F17,IF(E17+U17&lt;=X17,E17+U17,E17+U17+W17/1440)),"")</f>
      </c>
      <c r="AA17">
        <f>IF(S17=1,INT(E17)+1,"")</f>
      </c>
      <c r="AB17">
        <f>IF(S17=1,IF(OR(WEEKDAY(AA17-1)=1,COUNTIF('Festivos 2026'!$A$5:$A$40,AA17-1)&gt;0),1,0),"")</f>
      </c>
      <c r="AC17">
        <f>IF(S17=1,IF(OR(WEEKDAY(AA17)=1,COUNTIF('Festivos 2026'!$A$5:$A$40,AA17)&gt;0),1,0),"")</f>
      </c>
      <c r="AD17">
        <f>IF(S17=1,IF(Y17&lt;=Z17,1,0),"")</f>
      </c>
      <c r="AE17">
        <f>IF(S17=1,MAX(0,MIN(Z17,AA17)-E17),"")</f>
      </c>
      <c r="AF17">
        <f>IF(S17=1,MAX(0,MIN(MIN(Z17,AA17),(AA17-1)+6/24)-E17)+MAX(0,MIN(Z17,AA17)-MAX(E17,(AA17-1)+19/24)),"")</f>
      </c>
      <c r="AG17">
        <f>IF(S17=1,MAX(0,Z17-MAX(E17,AA17)),"")</f>
      </c>
      <c r="AH17">
        <f>IF(S17=1,MAX(0,MIN(Z17,AA17+6/24)-MAX(E17,AA17))+MAX(0,Z17-MAX(MAX(E17,AA17),AA17+19/24)),"")</f>
      </c>
      <c r="AI17">
        <f>IF(S17=1,MAX(0,MIN(F17,AA17)-Z17),"")</f>
      </c>
      <c r="AJ17">
        <f>IF(S17=1,MAX(0,MIN(MIN(F17,AA17),(AA17-1)+6/24)-Z17)+MAX(0,MIN(F17,AA17)-MAX(Z17,(AA17-1)+19/24)),"")</f>
      </c>
      <c r="AK17">
        <f>IF(S17=1,MAX(0,F17-MAX(Z17,AA17)),"")</f>
      </c>
      <c r="AL17">
        <f>IF(S17=1,MAX(0,MIN(F17,AA17+6/24)-MAX(Z17,AA17))+MAX(0,F17-MAX(MAX(Z17,AA17),AA17+19/24)),"")</f>
      </c>
      <c r="AM17">
        <f>IF(S17=1,MAX(0,MIN(Y17,AA17)-X17),"")</f>
      </c>
      <c r="AN17">
        <f>IF(S17=1,MAX(0,MIN(MIN(Y17,AA17),(AA17-1)+6/24)-X17)+MAX(0,MIN(Y17,AA17)-MAX(X17,(AA17-1)+19/24)),"")</f>
      </c>
      <c r="AO17">
        <f>IF(S17=1,MAX(0,Y17-MAX(X17,AA17)),"")</f>
      </c>
      <c r="AP17">
        <f>IF(S17=1,MAX(0,MIN(Y17,AA17+6/24)-MAX(X17,AA17))+MAX(0,Y17-MAX(MAX(X17,AA17),AA17+19/24)),"")</f>
      </c>
      <c r="AQ17">
        <f>IF(S17=1,(AE17-AF17)-AD17*(AM17-AN17),"")</f>
      </c>
      <c r="AR17">
        <f>IF(S17=1,AF17-AD17*AN17,"")</f>
      </c>
      <c r="AS17">
        <f>IF(S17=1,(AI17-AJ17)-(1-AD17)*(AM17-AN17),"")</f>
      </c>
      <c r="AT17">
        <f>IF(S17=1,AJ17-(1-AD17)*AN17,"")</f>
      </c>
      <c r="AU17">
        <f>IF(S17=1,(AG17-AH17)-AD17*(AO17-AP17),"")</f>
      </c>
      <c r="AV17">
        <f>IF(S17=1,AH17-AD17*AP17,"")</f>
      </c>
      <c r="AW17">
        <f>IF(S17=1,(AK17-AL17)-(1-AD17)*(AO17-AP17),"")</f>
      </c>
      <c r="AX17">
        <f>IF(S17=1,AL17-(1-AD17)*AP17,"")</f>
      </c>
    </row>
    <row r="18" spans="1:50" x14ac:dyDescent="0.25">
      <c r="A18" s="14"/>
      <c r="B18" s="14"/>
      <c r="C18" s="15"/>
      <c r="D18" s="10">
        <f>IF(J18="","",J18*(K18*INDEX('Parámetros'!$E$5:$E$7,T18)+L18*INDEX('Parámetros'!$F$5:$F$7,T18)+M18*INDEX('Parámetros'!$G$5:$G$7,T18)+N18*INDEX('Parámetros'!$H$5:$H$7,T18)+O18*INDEX('Parámetros'!$I$5:$I$7,T18)+P18*INDEX('Parámetros'!$J$5:$J$7,T18)+Q18*INDEX('Parámetros'!$K$5:$K$7,T18)+R18*INDEX('Parámetros'!$L$5:$L$7,T18)))</f>
      </c>
      <c r="E18" s="16"/>
      <c r="F18" s="16"/>
      <c r="G18" s="14"/>
      <c r="H18" s="14"/>
      <c r="I18" s="12">
        <f>IF(AND(E18="",F18=""),"",IF(S18=1,(V18-W18)/60,"Revisa entrada y salida"))</f>
      </c>
      <c r="J18" s="13">
        <f>IF(OR(S18&lt;&gt;1,C18=""),"",C18/INDEX('Parámetros'!$D$5:$D$7,T18))</f>
      </c>
      <c r="K18" s="12">
        <f>IF(S18=1,ROUND(1440*((1-AB18)*AS18+(1-AC18)*AW18),0)/60,"")</f>
      </c>
      <c r="L18" s="12">
        <f>IF(S18=1,ROUND(1440*((1-AB18)*AT18+(1-AC18)*AX18),0)/60,"")</f>
      </c>
      <c r="M18" s="12">
        <f>IF(S18=1,ROUND(1440*((1-AB18)*AR18+(1-AC18)*AV18),0)/60,"")</f>
      </c>
      <c r="N18" s="12">
        <f>IF(S18=1,ROUND(1440*(IF(OR(H18="Sí",H18="Si"),AB18*AQ18+AC18*AU18,0)),0)/60,"")</f>
      </c>
      <c r="O18" s="12">
        <f>IF(S18=1,ROUND(1440*(IF(OR(H18="Sí",H18="Si"),0,AB18*AQ18+AC18*AU18)),0)/60,"")</f>
      </c>
      <c r="P18" s="12">
        <f>IF(S18=1,ROUND(1440*(AB18*AR18+AC18*AV18),0)/60,"")</f>
      </c>
      <c r="Q18" s="12">
        <f>IF(S18=1,ROUND(1440*(AB18*AS18+AC18*AW18),0)/60,"")</f>
      </c>
      <c r="R18" s="12">
        <f>IF(S18=1,ROUND(1440*(AB18*AT18+AC18*AX18),0)/60,"")</f>
      </c>
      <c r="S18">
        <f>IF(AND(ISNUMBER(E18),ISNUMBER(F18)),IF(AND(F18&gt;E18,YEAR(E18)=2026,(F18-E18)*1440&lt;=1140),1,0),0)</f>
      </c>
      <c r="T18">
        <f>IF(S18=1,MATCH(INT(E18),'Parámetros'!$A$5:$A$7,1),"")</f>
      </c>
      <c r="U18">
        <f>IF(S18=1,INDEX('Parámetros'!$C$5:$C$7,T18)/24,"")</f>
      </c>
      <c r="V18">
        <f>IF(S18=1,ROUND((F18-E18)*1440,0),"")</f>
      </c>
      <c r="W18">
        <f>IF(S18=1,MIN(N(G18),V18),"")</f>
      </c>
      <c r="X18">
        <f>IF(S18=1,E18+(INT(V18/2)-INT(W18/2))/1440,"")</f>
      </c>
      <c r="Y18">
        <f>IF(S18=1,X18+W18/1440,"")</f>
      </c>
      <c r="Z18">
        <f>IF(S18=1,MIN(F18,IF(E18+U18&lt;=X18,E18+U18,E18+U18+W18/1440)),"")</f>
      </c>
      <c r="AA18">
        <f>IF(S18=1,INT(E18)+1,"")</f>
      </c>
      <c r="AB18">
        <f>IF(S18=1,IF(OR(WEEKDAY(AA18-1)=1,COUNTIF('Festivos 2026'!$A$5:$A$40,AA18-1)&gt;0),1,0),"")</f>
      </c>
      <c r="AC18">
        <f>IF(S18=1,IF(OR(WEEKDAY(AA18)=1,COUNTIF('Festivos 2026'!$A$5:$A$40,AA18)&gt;0),1,0),"")</f>
      </c>
      <c r="AD18">
        <f>IF(S18=1,IF(Y18&lt;=Z18,1,0),"")</f>
      </c>
      <c r="AE18">
        <f>IF(S18=1,MAX(0,MIN(Z18,AA18)-E18),"")</f>
      </c>
      <c r="AF18">
        <f>IF(S18=1,MAX(0,MIN(MIN(Z18,AA18),(AA18-1)+6/24)-E18)+MAX(0,MIN(Z18,AA18)-MAX(E18,(AA18-1)+19/24)),"")</f>
      </c>
      <c r="AG18">
        <f>IF(S18=1,MAX(0,Z18-MAX(E18,AA18)),"")</f>
      </c>
      <c r="AH18">
        <f>IF(S18=1,MAX(0,MIN(Z18,AA18+6/24)-MAX(E18,AA18))+MAX(0,Z18-MAX(MAX(E18,AA18),AA18+19/24)),"")</f>
      </c>
      <c r="AI18">
        <f>IF(S18=1,MAX(0,MIN(F18,AA18)-Z18),"")</f>
      </c>
      <c r="AJ18">
        <f>IF(S18=1,MAX(0,MIN(MIN(F18,AA18),(AA18-1)+6/24)-Z18)+MAX(0,MIN(F18,AA18)-MAX(Z18,(AA18-1)+19/24)),"")</f>
      </c>
      <c r="AK18">
        <f>IF(S18=1,MAX(0,F18-MAX(Z18,AA18)),"")</f>
      </c>
      <c r="AL18">
        <f>IF(S18=1,MAX(0,MIN(F18,AA18+6/24)-MAX(Z18,AA18))+MAX(0,F18-MAX(MAX(Z18,AA18),AA18+19/24)),"")</f>
      </c>
      <c r="AM18">
        <f>IF(S18=1,MAX(0,MIN(Y18,AA18)-X18),"")</f>
      </c>
      <c r="AN18">
        <f>IF(S18=1,MAX(0,MIN(MIN(Y18,AA18),(AA18-1)+6/24)-X18)+MAX(0,MIN(Y18,AA18)-MAX(X18,(AA18-1)+19/24)),"")</f>
      </c>
      <c r="AO18">
        <f>IF(S18=1,MAX(0,Y18-MAX(X18,AA18)),"")</f>
      </c>
      <c r="AP18">
        <f>IF(S18=1,MAX(0,MIN(Y18,AA18+6/24)-MAX(X18,AA18))+MAX(0,Y18-MAX(MAX(X18,AA18),AA18+19/24)),"")</f>
      </c>
      <c r="AQ18">
        <f>IF(S18=1,(AE18-AF18)-AD18*(AM18-AN18),"")</f>
      </c>
      <c r="AR18">
        <f>IF(S18=1,AF18-AD18*AN18,"")</f>
      </c>
      <c r="AS18">
        <f>IF(S18=1,(AI18-AJ18)-(1-AD18)*(AM18-AN18),"")</f>
      </c>
      <c r="AT18">
        <f>IF(S18=1,AJ18-(1-AD18)*AN18,"")</f>
      </c>
      <c r="AU18">
        <f>IF(S18=1,(AG18-AH18)-AD18*(AO18-AP18),"")</f>
      </c>
      <c r="AV18">
        <f>IF(S18=1,AH18-AD18*AP18,"")</f>
      </c>
      <c r="AW18">
        <f>IF(S18=1,(AK18-AL18)-(1-AD18)*(AO18-AP18),"")</f>
      </c>
      <c r="AX18">
        <f>IF(S18=1,AL18-(1-AD18)*AP18,"")</f>
      </c>
    </row>
    <row r="19" spans="1:50" x14ac:dyDescent="0.25">
      <c r="A19" s="14"/>
      <c r="B19" s="14"/>
      <c r="C19" s="15"/>
      <c r="D19" s="10">
        <f>IF(J19="","",J19*(K19*INDEX('Parámetros'!$E$5:$E$7,T19)+L19*INDEX('Parámetros'!$F$5:$F$7,T19)+M19*INDEX('Parámetros'!$G$5:$G$7,T19)+N19*INDEX('Parámetros'!$H$5:$H$7,T19)+O19*INDEX('Parámetros'!$I$5:$I$7,T19)+P19*INDEX('Parámetros'!$J$5:$J$7,T19)+Q19*INDEX('Parámetros'!$K$5:$K$7,T19)+R19*INDEX('Parámetros'!$L$5:$L$7,T19)))</f>
      </c>
      <c r="E19" s="16"/>
      <c r="F19" s="16"/>
      <c r="G19" s="14"/>
      <c r="H19" s="14"/>
      <c r="I19" s="12">
        <f>IF(AND(E19="",F19=""),"",IF(S19=1,(V19-W19)/60,"Revisa entrada y salida"))</f>
      </c>
      <c r="J19" s="13">
        <f>IF(OR(S19&lt;&gt;1,C19=""),"",C19/INDEX('Parámetros'!$D$5:$D$7,T19))</f>
      </c>
      <c r="K19" s="12">
        <f>IF(S19=1,ROUND(1440*((1-AB19)*AS19+(1-AC19)*AW19),0)/60,"")</f>
      </c>
      <c r="L19" s="12">
        <f>IF(S19=1,ROUND(1440*((1-AB19)*AT19+(1-AC19)*AX19),0)/60,"")</f>
      </c>
      <c r="M19" s="12">
        <f>IF(S19=1,ROUND(1440*((1-AB19)*AR19+(1-AC19)*AV19),0)/60,"")</f>
      </c>
      <c r="N19" s="12">
        <f>IF(S19=1,ROUND(1440*(IF(OR(H19="Sí",H19="Si"),AB19*AQ19+AC19*AU19,0)),0)/60,"")</f>
      </c>
      <c r="O19" s="12">
        <f>IF(S19=1,ROUND(1440*(IF(OR(H19="Sí",H19="Si"),0,AB19*AQ19+AC19*AU19)),0)/60,"")</f>
      </c>
      <c r="P19" s="12">
        <f>IF(S19=1,ROUND(1440*(AB19*AR19+AC19*AV19),0)/60,"")</f>
      </c>
      <c r="Q19" s="12">
        <f>IF(S19=1,ROUND(1440*(AB19*AS19+AC19*AW19),0)/60,"")</f>
      </c>
      <c r="R19" s="12">
        <f>IF(S19=1,ROUND(1440*(AB19*AT19+AC19*AX19),0)/60,"")</f>
      </c>
      <c r="S19">
        <f>IF(AND(ISNUMBER(E19),ISNUMBER(F19)),IF(AND(F19&gt;E19,YEAR(E19)=2026,(F19-E19)*1440&lt;=1140),1,0),0)</f>
      </c>
      <c r="T19">
        <f>IF(S19=1,MATCH(INT(E19),'Parámetros'!$A$5:$A$7,1),"")</f>
      </c>
      <c r="U19">
        <f>IF(S19=1,INDEX('Parámetros'!$C$5:$C$7,T19)/24,"")</f>
      </c>
      <c r="V19">
        <f>IF(S19=1,ROUND((F19-E19)*1440,0),"")</f>
      </c>
      <c r="W19">
        <f>IF(S19=1,MIN(N(G19),V19),"")</f>
      </c>
      <c r="X19">
        <f>IF(S19=1,E19+(INT(V19/2)-INT(W19/2))/1440,"")</f>
      </c>
      <c r="Y19">
        <f>IF(S19=1,X19+W19/1440,"")</f>
      </c>
      <c r="Z19">
        <f>IF(S19=1,MIN(F19,IF(E19+U19&lt;=X19,E19+U19,E19+U19+W19/1440)),"")</f>
      </c>
      <c r="AA19">
        <f>IF(S19=1,INT(E19)+1,"")</f>
      </c>
      <c r="AB19">
        <f>IF(S19=1,IF(OR(WEEKDAY(AA19-1)=1,COUNTIF('Festivos 2026'!$A$5:$A$40,AA19-1)&gt;0),1,0),"")</f>
      </c>
      <c r="AC19">
        <f>IF(S19=1,IF(OR(WEEKDAY(AA19)=1,COUNTIF('Festivos 2026'!$A$5:$A$40,AA19)&gt;0),1,0),"")</f>
      </c>
      <c r="AD19">
        <f>IF(S19=1,IF(Y19&lt;=Z19,1,0),"")</f>
      </c>
      <c r="AE19">
        <f>IF(S19=1,MAX(0,MIN(Z19,AA19)-E19),"")</f>
      </c>
      <c r="AF19">
        <f>IF(S19=1,MAX(0,MIN(MIN(Z19,AA19),(AA19-1)+6/24)-E19)+MAX(0,MIN(Z19,AA19)-MAX(E19,(AA19-1)+19/24)),"")</f>
      </c>
      <c r="AG19">
        <f>IF(S19=1,MAX(0,Z19-MAX(E19,AA19)),"")</f>
      </c>
      <c r="AH19">
        <f>IF(S19=1,MAX(0,MIN(Z19,AA19+6/24)-MAX(E19,AA19))+MAX(0,Z19-MAX(MAX(E19,AA19),AA19+19/24)),"")</f>
      </c>
      <c r="AI19">
        <f>IF(S19=1,MAX(0,MIN(F19,AA19)-Z19),"")</f>
      </c>
      <c r="AJ19">
        <f>IF(S19=1,MAX(0,MIN(MIN(F19,AA19),(AA19-1)+6/24)-Z19)+MAX(0,MIN(F19,AA19)-MAX(Z19,(AA19-1)+19/24)),"")</f>
      </c>
      <c r="AK19">
        <f>IF(S19=1,MAX(0,F19-MAX(Z19,AA19)),"")</f>
      </c>
      <c r="AL19">
        <f>IF(S19=1,MAX(0,MIN(F19,AA19+6/24)-MAX(Z19,AA19))+MAX(0,F19-MAX(MAX(Z19,AA19),AA19+19/24)),"")</f>
      </c>
      <c r="AM19">
        <f>IF(S19=1,MAX(0,MIN(Y19,AA19)-X19),"")</f>
      </c>
      <c r="AN19">
        <f>IF(S19=1,MAX(0,MIN(MIN(Y19,AA19),(AA19-1)+6/24)-X19)+MAX(0,MIN(Y19,AA19)-MAX(X19,(AA19-1)+19/24)),"")</f>
      </c>
      <c r="AO19">
        <f>IF(S19=1,MAX(0,Y19-MAX(X19,AA19)),"")</f>
      </c>
      <c r="AP19">
        <f>IF(S19=1,MAX(0,MIN(Y19,AA19+6/24)-MAX(X19,AA19))+MAX(0,Y19-MAX(MAX(X19,AA19),AA19+19/24)),"")</f>
      </c>
      <c r="AQ19">
        <f>IF(S19=1,(AE19-AF19)-AD19*(AM19-AN19),"")</f>
      </c>
      <c r="AR19">
        <f>IF(S19=1,AF19-AD19*AN19,"")</f>
      </c>
      <c r="AS19">
        <f>IF(S19=1,(AI19-AJ19)-(1-AD19)*(AM19-AN19),"")</f>
      </c>
      <c r="AT19">
        <f>IF(S19=1,AJ19-(1-AD19)*AN19,"")</f>
      </c>
      <c r="AU19">
        <f>IF(S19=1,(AG19-AH19)-AD19*(AO19-AP19),"")</f>
      </c>
      <c r="AV19">
        <f>IF(S19=1,AH19-AD19*AP19,"")</f>
      </c>
      <c r="AW19">
        <f>IF(S19=1,(AK19-AL19)-(1-AD19)*(AO19-AP19),"")</f>
      </c>
      <c r="AX19">
        <f>IF(S19=1,AL19-(1-AD19)*AP19,"")</f>
      </c>
    </row>
    <row r="20" spans="1:50" x14ac:dyDescent="0.25">
      <c r="A20" s="14"/>
      <c r="B20" s="14"/>
      <c r="C20" s="15"/>
      <c r="D20" s="10">
        <f>IF(J20="","",J20*(K20*INDEX('Parámetros'!$E$5:$E$7,T20)+L20*INDEX('Parámetros'!$F$5:$F$7,T20)+M20*INDEX('Parámetros'!$G$5:$G$7,T20)+N20*INDEX('Parámetros'!$H$5:$H$7,T20)+O20*INDEX('Parámetros'!$I$5:$I$7,T20)+P20*INDEX('Parámetros'!$J$5:$J$7,T20)+Q20*INDEX('Parámetros'!$K$5:$K$7,T20)+R20*INDEX('Parámetros'!$L$5:$L$7,T20)))</f>
      </c>
      <c r="E20" s="16"/>
      <c r="F20" s="16"/>
      <c r="G20" s="14"/>
      <c r="H20" s="14"/>
      <c r="I20" s="12">
        <f>IF(AND(E20="",F20=""),"",IF(S20=1,(V20-W20)/60,"Revisa entrada y salida"))</f>
      </c>
      <c r="J20" s="13">
        <f>IF(OR(S20&lt;&gt;1,C20=""),"",C20/INDEX('Parámetros'!$D$5:$D$7,T20))</f>
      </c>
      <c r="K20" s="12">
        <f>IF(S20=1,ROUND(1440*((1-AB20)*AS20+(1-AC20)*AW20),0)/60,"")</f>
      </c>
      <c r="L20" s="12">
        <f>IF(S20=1,ROUND(1440*((1-AB20)*AT20+(1-AC20)*AX20),0)/60,"")</f>
      </c>
      <c r="M20" s="12">
        <f>IF(S20=1,ROUND(1440*((1-AB20)*AR20+(1-AC20)*AV20),0)/60,"")</f>
      </c>
      <c r="N20" s="12">
        <f>IF(S20=1,ROUND(1440*(IF(OR(H20="Sí",H20="Si"),AB20*AQ20+AC20*AU20,0)),0)/60,"")</f>
      </c>
      <c r="O20" s="12">
        <f>IF(S20=1,ROUND(1440*(IF(OR(H20="Sí",H20="Si"),0,AB20*AQ20+AC20*AU20)),0)/60,"")</f>
      </c>
      <c r="P20" s="12">
        <f>IF(S20=1,ROUND(1440*(AB20*AR20+AC20*AV20),0)/60,"")</f>
      </c>
      <c r="Q20" s="12">
        <f>IF(S20=1,ROUND(1440*(AB20*AS20+AC20*AW20),0)/60,"")</f>
      </c>
      <c r="R20" s="12">
        <f>IF(S20=1,ROUND(1440*(AB20*AT20+AC20*AX20),0)/60,"")</f>
      </c>
      <c r="S20">
        <f>IF(AND(ISNUMBER(E20),ISNUMBER(F20)),IF(AND(F20&gt;E20,YEAR(E20)=2026,(F20-E20)*1440&lt;=1140),1,0),0)</f>
      </c>
      <c r="T20">
        <f>IF(S20=1,MATCH(INT(E20),'Parámetros'!$A$5:$A$7,1),"")</f>
      </c>
      <c r="U20">
        <f>IF(S20=1,INDEX('Parámetros'!$C$5:$C$7,T20)/24,"")</f>
      </c>
      <c r="V20">
        <f>IF(S20=1,ROUND((F20-E20)*1440,0),"")</f>
      </c>
      <c r="W20">
        <f>IF(S20=1,MIN(N(G20),V20),"")</f>
      </c>
      <c r="X20">
        <f>IF(S20=1,E20+(INT(V20/2)-INT(W20/2))/1440,"")</f>
      </c>
      <c r="Y20">
        <f>IF(S20=1,X20+W20/1440,"")</f>
      </c>
      <c r="Z20">
        <f>IF(S20=1,MIN(F20,IF(E20+U20&lt;=X20,E20+U20,E20+U20+W20/1440)),"")</f>
      </c>
      <c r="AA20">
        <f>IF(S20=1,INT(E20)+1,"")</f>
      </c>
      <c r="AB20">
        <f>IF(S20=1,IF(OR(WEEKDAY(AA20-1)=1,COUNTIF('Festivos 2026'!$A$5:$A$40,AA20-1)&gt;0),1,0),"")</f>
      </c>
      <c r="AC20">
        <f>IF(S20=1,IF(OR(WEEKDAY(AA20)=1,COUNTIF('Festivos 2026'!$A$5:$A$40,AA20)&gt;0),1,0),"")</f>
      </c>
      <c r="AD20">
        <f>IF(S20=1,IF(Y20&lt;=Z20,1,0),"")</f>
      </c>
      <c r="AE20">
        <f>IF(S20=1,MAX(0,MIN(Z20,AA20)-E20),"")</f>
      </c>
      <c r="AF20">
        <f>IF(S20=1,MAX(0,MIN(MIN(Z20,AA20),(AA20-1)+6/24)-E20)+MAX(0,MIN(Z20,AA20)-MAX(E20,(AA20-1)+19/24)),"")</f>
      </c>
      <c r="AG20">
        <f>IF(S20=1,MAX(0,Z20-MAX(E20,AA20)),"")</f>
      </c>
      <c r="AH20">
        <f>IF(S20=1,MAX(0,MIN(Z20,AA20+6/24)-MAX(E20,AA20))+MAX(0,Z20-MAX(MAX(E20,AA20),AA20+19/24)),"")</f>
      </c>
      <c r="AI20">
        <f>IF(S20=1,MAX(0,MIN(F20,AA20)-Z20),"")</f>
      </c>
      <c r="AJ20">
        <f>IF(S20=1,MAX(0,MIN(MIN(F20,AA20),(AA20-1)+6/24)-Z20)+MAX(0,MIN(F20,AA20)-MAX(Z20,(AA20-1)+19/24)),"")</f>
      </c>
      <c r="AK20">
        <f>IF(S20=1,MAX(0,F20-MAX(Z20,AA20)),"")</f>
      </c>
      <c r="AL20">
        <f>IF(S20=1,MAX(0,MIN(F20,AA20+6/24)-MAX(Z20,AA20))+MAX(0,F20-MAX(MAX(Z20,AA20),AA20+19/24)),"")</f>
      </c>
      <c r="AM20">
        <f>IF(S20=1,MAX(0,MIN(Y20,AA20)-X20),"")</f>
      </c>
      <c r="AN20">
        <f>IF(S20=1,MAX(0,MIN(MIN(Y20,AA20),(AA20-1)+6/24)-X20)+MAX(0,MIN(Y20,AA20)-MAX(X20,(AA20-1)+19/24)),"")</f>
      </c>
      <c r="AO20">
        <f>IF(S20=1,MAX(0,Y20-MAX(X20,AA20)),"")</f>
      </c>
      <c r="AP20">
        <f>IF(S20=1,MAX(0,MIN(Y20,AA20+6/24)-MAX(X20,AA20))+MAX(0,Y20-MAX(MAX(X20,AA20),AA20+19/24)),"")</f>
      </c>
      <c r="AQ20">
        <f>IF(S20=1,(AE20-AF20)-AD20*(AM20-AN20),"")</f>
      </c>
      <c r="AR20">
        <f>IF(S20=1,AF20-AD20*AN20,"")</f>
      </c>
      <c r="AS20">
        <f>IF(S20=1,(AI20-AJ20)-(1-AD20)*(AM20-AN20),"")</f>
      </c>
      <c r="AT20">
        <f>IF(S20=1,AJ20-(1-AD20)*AN20,"")</f>
      </c>
      <c r="AU20">
        <f>IF(S20=1,(AG20-AH20)-AD20*(AO20-AP20),"")</f>
      </c>
      <c r="AV20">
        <f>IF(S20=1,AH20-AD20*AP20,"")</f>
      </c>
      <c r="AW20">
        <f>IF(S20=1,(AK20-AL20)-(1-AD20)*(AO20-AP20),"")</f>
      </c>
      <c r="AX20">
        <f>IF(S20=1,AL20-(1-AD20)*AP20,"")</f>
      </c>
    </row>
    <row r="21" spans="1:50" x14ac:dyDescent="0.25">
      <c r="A21" s="14"/>
      <c r="B21" s="14"/>
      <c r="C21" s="15"/>
      <c r="D21" s="10">
        <f>IF(J21="","",J21*(K21*INDEX('Parámetros'!$E$5:$E$7,T21)+L21*INDEX('Parámetros'!$F$5:$F$7,T21)+M21*INDEX('Parámetros'!$G$5:$G$7,T21)+N21*INDEX('Parámetros'!$H$5:$H$7,T21)+O21*INDEX('Parámetros'!$I$5:$I$7,T21)+P21*INDEX('Parámetros'!$J$5:$J$7,T21)+Q21*INDEX('Parámetros'!$K$5:$K$7,T21)+R21*INDEX('Parámetros'!$L$5:$L$7,T21)))</f>
      </c>
      <c r="E21" s="16"/>
      <c r="F21" s="16"/>
      <c r="G21" s="14"/>
      <c r="H21" s="14"/>
      <c r="I21" s="12">
        <f>IF(AND(E21="",F21=""),"",IF(S21=1,(V21-W21)/60,"Revisa entrada y salida"))</f>
      </c>
      <c r="J21" s="13">
        <f>IF(OR(S21&lt;&gt;1,C21=""),"",C21/INDEX('Parámetros'!$D$5:$D$7,T21))</f>
      </c>
      <c r="K21" s="12">
        <f>IF(S21=1,ROUND(1440*((1-AB21)*AS21+(1-AC21)*AW21),0)/60,"")</f>
      </c>
      <c r="L21" s="12">
        <f>IF(S21=1,ROUND(1440*((1-AB21)*AT21+(1-AC21)*AX21),0)/60,"")</f>
      </c>
      <c r="M21" s="12">
        <f>IF(S21=1,ROUND(1440*((1-AB21)*AR21+(1-AC21)*AV21),0)/60,"")</f>
      </c>
      <c r="N21" s="12">
        <f>IF(S21=1,ROUND(1440*(IF(OR(H21="Sí",H21="Si"),AB21*AQ21+AC21*AU21,0)),0)/60,"")</f>
      </c>
      <c r="O21" s="12">
        <f>IF(S21=1,ROUND(1440*(IF(OR(H21="Sí",H21="Si"),0,AB21*AQ21+AC21*AU21)),0)/60,"")</f>
      </c>
      <c r="P21" s="12">
        <f>IF(S21=1,ROUND(1440*(AB21*AR21+AC21*AV21),0)/60,"")</f>
      </c>
      <c r="Q21" s="12">
        <f>IF(S21=1,ROUND(1440*(AB21*AS21+AC21*AW21),0)/60,"")</f>
      </c>
      <c r="R21" s="12">
        <f>IF(S21=1,ROUND(1440*(AB21*AT21+AC21*AX21),0)/60,"")</f>
      </c>
      <c r="S21">
        <f>IF(AND(ISNUMBER(E21),ISNUMBER(F21)),IF(AND(F21&gt;E21,YEAR(E21)=2026,(F21-E21)*1440&lt;=1140),1,0),0)</f>
      </c>
      <c r="T21">
        <f>IF(S21=1,MATCH(INT(E21),'Parámetros'!$A$5:$A$7,1),"")</f>
      </c>
      <c r="U21">
        <f>IF(S21=1,INDEX('Parámetros'!$C$5:$C$7,T21)/24,"")</f>
      </c>
      <c r="V21">
        <f>IF(S21=1,ROUND((F21-E21)*1440,0),"")</f>
      </c>
      <c r="W21">
        <f>IF(S21=1,MIN(N(G21),V21),"")</f>
      </c>
      <c r="X21">
        <f>IF(S21=1,E21+(INT(V21/2)-INT(W21/2))/1440,"")</f>
      </c>
      <c r="Y21">
        <f>IF(S21=1,X21+W21/1440,"")</f>
      </c>
      <c r="Z21">
        <f>IF(S21=1,MIN(F21,IF(E21+U21&lt;=X21,E21+U21,E21+U21+W21/1440)),"")</f>
      </c>
      <c r="AA21">
        <f>IF(S21=1,INT(E21)+1,"")</f>
      </c>
      <c r="AB21">
        <f>IF(S21=1,IF(OR(WEEKDAY(AA21-1)=1,COUNTIF('Festivos 2026'!$A$5:$A$40,AA21-1)&gt;0),1,0),"")</f>
      </c>
      <c r="AC21">
        <f>IF(S21=1,IF(OR(WEEKDAY(AA21)=1,COUNTIF('Festivos 2026'!$A$5:$A$40,AA21)&gt;0),1,0),"")</f>
      </c>
      <c r="AD21">
        <f>IF(S21=1,IF(Y21&lt;=Z21,1,0),"")</f>
      </c>
      <c r="AE21">
        <f>IF(S21=1,MAX(0,MIN(Z21,AA21)-E21),"")</f>
      </c>
      <c r="AF21">
        <f>IF(S21=1,MAX(0,MIN(MIN(Z21,AA21),(AA21-1)+6/24)-E21)+MAX(0,MIN(Z21,AA21)-MAX(E21,(AA21-1)+19/24)),"")</f>
      </c>
      <c r="AG21">
        <f>IF(S21=1,MAX(0,Z21-MAX(E21,AA21)),"")</f>
      </c>
      <c r="AH21">
        <f>IF(S21=1,MAX(0,MIN(Z21,AA21+6/24)-MAX(E21,AA21))+MAX(0,Z21-MAX(MAX(E21,AA21),AA21+19/24)),"")</f>
      </c>
      <c r="AI21">
        <f>IF(S21=1,MAX(0,MIN(F21,AA21)-Z21),"")</f>
      </c>
      <c r="AJ21">
        <f>IF(S21=1,MAX(0,MIN(MIN(F21,AA21),(AA21-1)+6/24)-Z21)+MAX(0,MIN(F21,AA21)-MAX(Z21,(AA21-1)+19/24)),"")</f>
      </c>
      <c r="AK21">
        <f>IF(S21=1,MAX(0,F21-MAX(Z21,AA21)),"")</f>
      </c>
      <c r="AL21">
        <f>IF(S21=1,MAX(0,MIN(F21,AA21+6/24)-MAX(Z21,AA21))+MAX(0,F21-MAX(MAX(Z21,AA21),AA21+19/24)),"")</f>
      </c>
      <c r="AM21">
        <f>IF(S21=1,MAX(0,MIN(Y21,AA21)-X21),"")</f>
      </c>
      <c r="AN21">
        <f>IF(S21=1,MAX(0,MIN(MIN(Y21,AA21),(AA21-1)+6/24)-X21)+MAX(0,MIN(Y21,AA21)-MAX(X21,(AA21-1)+19/24)),"")</f>
      </c>
      <c r="AO21">
        <f>IF(S21=1,MAX(0,Y21-MAX(X21,AA21)),"")</f>
      </c>
      <c r="AP21">
        <f>IF(S21=1,MAX(0,MIN(Y21,AA21+6/24)-MAX(X21,AA21))+MAX(0,Y21-MAX(MAX(X21,AA21),AA21+19/24)),"")</f>
      </c>
      <c r="AQ21">
        <f>IF(S21=1,(AE21-AF21)-AD21*(AM21-AN21),"")</f>
      </c>
      <c r="AR21">
        <f>IF(S21=1,AF21-AD21*AN21,"")</f>
      </c>
      <c r="AS21">
        <f>IF(S21=1,(AI21-AJ21)-(1-AD21)*(AM21-AN21),"")</f>
      </c>
      <c r="AT21">
        <f>IF(S21=1,AJ21-(1-AD21)*AN21,"")</f>
      </c>
      <c r="AU21">
        <f>IF(S21=1,(AG21-AH21)-AD21*(AO21-AP21),"")</f>
      </c>
      <c r="AV21">
        <f>IF(S21=1,AH21-AD21*AP21,"")</f>
      </c>
      <c r="AW21">
        <f>IF(S21=1,(AK21-AL21)-(1-AD21)*(AO21-AP21),"")</f>
      </c>
      <c r="AX21">
        <f>IF(S21=1,AL21-(1-AD21)*AP21,"")</f>
      </c>
    </row>
    <row r="22" spans="1:50" x14ac:dyDescent="0.25">
      <c r="A22" s="14"/>
      <c r="B22" s="14"/>
      <c r="C22" s="15"/>
      <c r="D22" s="10">
        <f>IF(J22="","",J22*(K22*INDEX('Parámetros'!$E$5:$E$7,T22)+L22*INDEX('Parámetros'!$F$5:$F$7,T22)+M22*INDEX('Parámetros'!$G$5:$G$7,T22)+N22*INDEX('Parámetros'!$H$5:$H$7,T22)+O22*INDEX('Parámetros'!$I$5:$I$7,T22)+P22*INDEX('Parámetros'!$J$5:$J$7,T22)+Q22*INDEX('Parámetros'!$K$5:$K$7,T22)+R22*INDEX('Parámetros'!$L$5:$L$7,T22)))</f>
      </c>
      <c r="E22" s="16"/>
      <c r="F22" s="16"/>
      <c r="G22" s="14"/>
      <c r="H22" s="14"/>
      <c r="I22" s="12">
        <f>IF(AND(E22="",F22=""),"",IF(S22=1,(V22-W22)/60,"Revisa entrada y salida"))</f>
      </c>
      <c r="J22" s="13">
        <f>IF(OR(S22&lt;&gt;1,C22=""),"",C22/INDEX('Parámetros'!$D$5:$D$7,T22))</f>
      </c>
      <c r="K22" s="12">
        <f>IF(S22=1,ROUND(1440*((1-AB22)*AS22+(1-AC22)*AW22),0)/60,"")</f>
      </c>
      <c r="L22" s="12">
        <f>IF(S22=1,ROUND(1440*((1-AB22)*AT22+(1-AC22)*AX22),0)/60,"")</f>
      </c>
      <c r="M22" s="12">
        <f>IF(S22=1,ROUND(1440*((1-AB22)*AR22+(1-AC22)*AV22),0)/60,"")</f>
      </c>
      <c r="N22" s="12">
        <f>IF(S22=1,ROUND(1440*(IF(OR(H22="Sí",H22="Si"),AB22*AQ22+AC22*AU22,0)),0)/60,"")</f>
      </c>
      <c r="O22" s="12">
        <f>IF(S22=1,ROUND(1440*(IF(OR(H22="Sí",H22="Si"),0,AB22*AQ22+AC22*AU22)),0)/60,"")</f>
      </c>
      <c r="P22" s="12">
        <f>IF(S22=1,ROUND(1440*(AB22*AR22+AC22*AV22),0)/60,"")</f>
      </c>
      <c r="Q22" s="12">
        <f>IF(S22=1,ROUND(1440*(AB22*AS22+AC22*AW22),0)/60,"")</f>
      </c>
      <c r="R22" s="12">
        <f>IF(S22=1,ROUND(1440*(AB22*AT22+AC22*AX22),0)/60,"")</f>
      </c>
      <c r="S22">
        <f>IF(AND(ISNUMBER(E22),ISNUMBER(F22)),IF(AND(F22&gt;E22,YEAR(E22)=2026,(F22-E22)*1440&lt;=1140),1,0),0)</f>
      </c>
      <c r="T22">
        <f>IF(S22=1,MATCH(INT(E22),'Parámetros'!$A$5:$A$7,1),"")</f>
      </c>
      <c r="U22">
        <f>IF(S22=1,INDEX('Parámetros'!$C$5:$C$7,T22)/24,"")</f>
      </c>
      <c r="V22">
        <f>IF(S22=1,ROUND((F22-E22)*1440,0),"")</f>
      </c>
      <c r="W22">
        <f>IF(S22=1,MIN(N(G22),V22),"")</f>
      </c>
      <c r="X22">
        <f>IF(S22=1,E22+(INT(V22/2)-INT(W22/2))/1440,"")</f>
      </c>
      <c r="Y22">
        <f>IF(S22=1,X22+W22/1440,"")</f>
      </c>
      <c r="Z22">
        <f>IF(S22=1,MIN(F22,IF(E22+U22&lt;=X22,E22+U22,E22+U22+W22/1440)),"")</f>
      </c>
      <c r="AA22">
        <f>IF(S22=1,INT(E22)+1,"")</f>
      </c>
      <c r="AB22">
        <f>IF(S22=1,IF(OR(WEEKDAY(AA22-1)=1,COUNTIF('Festivos 2026'!$A$5:$A$40,AA22-1)&gt;0),1,0),"")</f>
      </c>
      <c r="AC22">
        <f>IF(S22=1,IF(OR(WEEKDAY(AA22)=1,COUNTIF('Festivos 2026'!$A$5:$A$40,AA22)&gt;0),1,0),"")</f>
      </c>
      <c r="AD22">
        <f>IF(S22=1,IF(Y22&lt;=Z22,1,0),"")</f>
      </c>
      <c r="AE22">
        <f>IF(S22=1,MAX(0,MIN(Z22,AA22)-E22),"")</f>
      </c>
      <c r="AF22">
        <f>IF(S22=1,MAX(0,MIN(MIN(Z22,AA22),(AA22-1)+6/24)-E22)+MAX(0,MIN(Z22,AA22)-MAX(E22,(AA22-1)+19/24)),"")</f>
      </c>
      <c r="AG22">
        <f>IF(S22=1,MAX(0,Z22-MAX(E22,AA22)),"")</f>
      </c>
      <c r="AH22">
        <f>IF(S22=1,MAX(0,MIN(Z22,AA22+6/24)-MAX(E22,AA22))+MAX(0,Z22-MAX(MAX(E22,AA22),AA22+19/24)),"")</f>
      </c>
      <c r="AI22">
        <f>IF(S22=1,MAX(0,MIN(F22,AA22)-Z22),"")</f>
      </c>
      <c r="AJ22">
        <f>IF(S22=1,MAX(0,MIN(MIN(F22,AA22),(AA22-1)+6/24)-Z22)+MAX(0,MIN(F22,AA22)-MAX(Z22,(AA22-1)+19/24)),"")</f>
      </c>
      <c r="AK22">
        <f>IF(S22=1,MAX(0,F22-MAX(Z22,AA22)),"")</f>
      </c>
      <c r="AL22">
        <f>IF(S22=1,MAX(0,MIN(F22,AA22+6/24)-MAX(Z22,AA22))+MAX(0,F22-MAX(MAX(Z22,AA22),AA22+19/24)),"")</f>
      </c>
      <c r="AM22">
        <f>IF(S22=1,MAX(0,MIN(Y22,AA22)-X22),"")</f>
      </c>
      <c r="AN22">
        <f>IF(S22=1,MAX(0,MIN(MIN(Y22,AA22),(AA22-1)+6/24)-X22)+MAX(0,MIN(Y22,AA22)-MAX(X22,(AA22-1)+19/24)),"")</f>
      </c>
      <c r="AO22">
        <f>IF(S22=1,MAX(0,Y22-MAX(X22,AA22)),"")</f>
      </c>
      <c r="AP22">
        <f>IF(S22=1,MAX(0,MIN(Y22,AA22+6/24)-MAX(X22,AA22))+MAX(0,Y22-MAX(MAX(X22,AA22),AA22+19/24)),"")</f>
      </c>
      <c r="AQ22">
        <f>IF(S22=1,(AE22-AF22)-AD22*(AM22-AN22),"")</f>
      </c>
      <c r="AR22">
        <f>IF(S22=1,AF22-AD22*AN22,"")</f>
      </c>
      <c r="AS22">
        <f>IF(S22=1,(AI22-AJ22)-(1-AD22)*(AM22-AN22),"")</f>
      </c>
      <c r="AT22">
        <f>IF(S22=1,AJ22-(1-AD22)*AN22,"")</f>
      </c>
      <c r="AU22">
        <f>IF(S22=1,(AG22-AH22)-AD22*(AO22-AP22),"")</f>
      </c>
      <c r="AV22">
        <f>IF(S22=1,AH22-AD22*AP22,"")</f>
      </c>
      <c r="AW22">
        <f>IF(S22=1,(AK22-AL22)-(1-AD22)*(AO22-AP22),"")</f>
      </c>
      <c r="AX22">
        <f>IF(S22=1,AL22-(1-AD22)*AP22,"")</f>
      </c>
    </row>
    <row r="23" spans="1:50" x14ac:dyDescent="0.25">
      <c r="A23" s="14"/>
      <c r="B23" s="14"/>
      <c r="C23" s="15"/>
      <c r="D23" s="10">
        <f>IF(J23="","",J23*(K23*INDEX('Parámetros'!$E$5:$E$7,T23)+L23*INDEX('Parámetros'!$F$5:$F$7,T23)+M23*INDEX('Parámetros'!$G$5:$G$7,T23)+N23*INDEX('Parámetros'!$H$5:$H$7,T23)+O23*INDEX('Parámetros'!$I$5:$I$7,T23)+P23*INDEX('Parámetros'!$J$5:$J$7,T23)+Q23*INDEX('Parámetros'!$K$5:$K$7,T23)+R23*INDEX('Parámetros'!$L$5:$L$7,T23)))</f>
      </c>
      <c r="E23" s="16"/>
      <c r="F23" s="16"/>
      <c r="G23" s="14"/>
      <c r="H23" s="14"/>
      <c r="I23" s="12">
        <f>IF(AND(E23="",F23=""),"",IF(S23=1,(V23-W23)/60,"Revisa entrada y salida"))</f>
      </c>
      <c r="J23" s="13">
        <f>IF(OR(S23&lt;&gt;1,C23=""),"",C23/INDEX('Parámetros'!$D$5:$D$7,T23))</f>
      </c>
      <c r="K23" s="12">
        <f>IF(S23=1,ROUND(1440*((1-AB23)*AS23+(1-AC23)*AW23),0)/60,"")</f>
      </c>
      <c r="L23" s="12">
        <f>IF(S23=1,ROUND(1440*((1-AB23)*AT23+(1-AC23)*AX23),0)/60,"")</f>
      </c>
      <c r="M23" s="12">
        <f>IF(S23=1,ROUND(1440*((1-AB23)*AR23+(1-AC23)*AV23),0)/60,"")</f>
      </c>
      <c r="N23" s="12">
        <f>IF(S23=1,ROUND(1440*(IF(OR(H23="Sí",H23="Si"),AB23*AQ23+AC23*AU23,0)),0)/60,"")</f>
      </c>
      <c r="O23" s="12">
        <f>IF(S23=1,ROUND(1440*(IF(OR(H23="Sí",H23="Si"),0,AB23*AQ23+AC23*AU23)),0)/60,"")</f>
      </c>
      <c r="P23" s="12">
        <f>IF(S23=1,ROUND(1440*(AB23*AR23+AC23*AV23),0)/60,"")</f>
      </c>
      <c r="Q23" s="12">
        <f>IF(S23=1,ROUND(1440*(AB23*AS23+AC23*AW23),0)/60,"")</f>
      </c>
      <c r="R23" s="12">
        <f>IF(S23=1,ROUND(1440*(AB23*AT23+AC23*AX23),0)/60,"")</f>
      </c>
      <c r="S23">
        <f>IF(AND(ISNUMBER(E23),ISNUMBER(F23)),IF(AND(F23&gt;E23,YEAR(E23)=2026,(F23-E23)*1440&lt;=1140),1,0),0)</f>
      </c>
      <c r="T23">
        <f>IF(S23=1,MATCH(INT(E23),'Parámetros'!$A$5:$A$7,1),"")</f>
      </c>
      <c r="U23">
        <f>IF(S23=1,INDEX('Parámetros'!$C$5:$C$7,T23)/24,"")</f>
      </c>
      <c r="V23">
        <f>IF(S23=1,ROUND((F23-E23)*1440,0),"")</f>
      </c>
      <c r="W23">
        <f>IF(S23=1,MIN(N(G23),V23),"")</f>
      </c>
      <c r="X23">
        <f>IF(S23=1,E23+(INT(V23/2)-INT(W23/2))/1440,"")</f>
      </c>
      <c r="Y23">
        <f>IF(S23=1,X23+W23/1440,"")</f>
      </c>
      <c r="Z23">
        <f>IF(S23=1,MIN(F23,IF(E23+U23&lt;=X23,E23+U23,E23+U23+W23/1440)),"")</f>
      </c>
      <c r="AA23">
        <f>IF(S23=1,INT(E23)+1,"")</f>
      </c>
      <c r="AB23">
        <f>IF(S23=1,IF(OR(WEEKDAY(AA23-1)=1,COUNTIF('Festivos 2026'!$A$5:$A$40,AA23-1)&gt;0),1,0),"")</f>
      </c>
      <c r="AC23">
        <f>IF(S23=1,IF(OR(WEEKDAY(AA23)=1,COUNTIF('Festivos 2026'!$A$5:$A$40,AA23)&gt;0),1,0),"")</f>
      </c>
      <c r="AD23">
        <f>IF(S23=1,IF(Y23&lt;=Z23,1,0),"")</f>
      </c>
      <c r="AE23">
        <f>IF(S23=1,MAX(0,MIN(Z23,AA23)-E23),"")</f>
      </c>
      <c r="AF23">
        <f>IF(S23=1,MAX(0,MIN(MIN(Z23,AA23),(AA23-1)+6/24)-E23)+MAX(0,MIN(Z23,AA23)-MAX(E23,(AA23-1)+19/24)),"")</f>
      </c>
      <c r="AG23">
        <f>IF(S23=1,MAX(0,Z23-MAX(E23,AA23)),"")</f>
      </c>
      <c r="AH23">
        <f>IF(S23=1,MAX(0,MIN(Z23,AA23+6/24)-MAX(E23,AA23))+MAX(0,Z23-MAX(MAX(E23,AA23),AA23+19/24)),"")</f>
      </c>
      <c r="AI23">
        <f>IF(S23=1,MAX(0,MIN(F23,AA23)-Z23),"")</f>
      </c>
      <c r="AJ23">
        <f>IF(S23=1,MAX(0,MIN(MIN(F23,AA23),(AA23-1)+6/24)-Z23)+MAX(0,MIN(F23,AA23)-MAX(Z23,(AA23-1)+19/24)),"")</f>
      </c>
      <c r="AK23">
        <f>IF(S23=1,MAX(0,F23-MAX(Z23,AA23)),"")</f>
      </c>
      <c r="AL23">
        <f>IF(S23=1,MAX(0,MIN(F23,AA23+6/24)-MAX(Z23,AA23))+MAX(0,F23-MAX(MAX(Z23,AA23),AA23+19/24)),"")</f>
      </c>
      <c r="AM23">
        <f>IF(S23=1,MAX(0,MIN(Y23,AA23)-X23),"")</f>
      </c>
      <c r="AN23">
        <f>IF(S23=1,MAX(0,MIN(MIN(Y23,AA23),(AA23-1)+6/24)-X23)+MAX(0,MIN(Y23,AA23)-MAX(X23,(AA23-1)+19/24)),"")</f>
      </c>
      <c r="AO23">
        <f>IF(S23=1,MAX(0,Y23-MAX(X23,AA23)),"")</f>
      </c>
      <c r="AP23">
        <f>IF(S23=1,MAX(0,MIN(Y23,AA23+6/24)-MAX(X23,AA23))+MAX(0,Y23-MAX(MAX(X23,AA23),AA23+19/24)),"")</f>
      </c>
      <c r="AQ23">
        <f>IF(S23=1,(AE23-AF23)-AD23*(AM23-AN23),"")</f>
      </c>
      <c r="AR23">
        <f>IF(S23=1,AF23-AD23*AN23,"")</f>
      </c>
      <c r="AS23">
        <f>IF(S23=1,(AI23-AJ23)-(1-AD23)*(AM23-AN23),"")</f>
      </c>
      <c r="AT23">
        <f>IF(S23=1,AJ23-(1-AD23)*AN23,"")</f>
      </c>
      <c r="AU23">
        <f>IF(S23=1,(AG23-AH23)-AD23*(AO23-AP23),"")</f>
      </c>
      <c r="AV23">
        <f>IF(S23=1,AH23-AD23*AP23,"")</f>
      </c>
      <c r="AW23">
        <f>IF(S23=1,(AK23-AL23)-(1-AD23)*(AO23-AP23),"")</f>
      </c>
      <c r="AX23">
        <f>IF(S23=1,AL23-(1-AD23)*AP23,"")</f>
      </c>
    </row>
    <row r="24" spans="1:50" x14ac:dyDescent="0.25">
      <c r="A24" s="14"/>
      <c r="B24" s="14"/>
      <c r="C24" s="15"/>
      <c r="D24" s="10">
        <f>IF(J24="","",J24*(K24*INDEX('Parámetros'!$E$5:$E$7,T24)+L24*INDEX('Parámetros'!$F$5:$F$7,T24)+M24*INDEX('Parámetros'!$G$5:$G$7,T24)+N24*INDEX('Parámetros'!$H$5:$H$7,T24)+O24*INDEX('Parámetros'!$I$5:$I$7,T24)+P24*INDEX('Parámetros'!$J$5:$J$7,T24)+Q24*INDEX('Parámetros'!$K$5:$K$7,T24)+R24*INDEX('Parámetros'!$L$5:$L$7,T24)))</f>
      </c>
      <c r="E24" s="16"/>
      <c r="F24" s="16"/>
      <c r="G24" s="14"/>
      <c r="H24" s="14"/>
      <c r="I24" s="12">
        <f>IF(AND(E24="",F24=""),"",IF(S24=1,(V24-W24)/60,"Revisa entrada y salida"))</f>
      </c>
      <c r="J24" s="13">
        <f>IF(OR(S24&lt;&gt;1,C24=""),"",C24/INDEX('Parámetros'!$D$5:$D$7,T24))</f>
      </c>
      <c r="K24" s="12">
        <f>IF(S24=1,ROUND(1440*((1-AB24)*AS24+(1-AC24)*AW24),0)/60,"")</f>
      </c>
      <c r="L24" s="12">
        <f>IF(S24=1,ROUND(1440*((1-AB24)*AT24+(1-AC24)*AX24),0)/60,"")</f>
      </c>
      <c r="M24" s="12">
        <f>IF(S24=1,ROUND(1440*((1-AB24)*AR24+(1-AC24)*AV24),0)/60,"")</f>
      </c>
      <c r="N24" s="12">
        <f>IF(S24=1,ROUND(1440*(IF(OR(H24="Sí",H24="Si"),AB24*AQ24+AC24*AU24,0)),0)/60,"")</f>
      </c>
      <c r="O24" s="12">
        <f>IF(S24=1,ROUND(1440*(IF(OR(H24="Sí",H24="Si"),0,AB24*AQ24+AC24*AU24)),0)/60,"")</f>
      </c>
      <c r="P24" s="12">
        <f>IF(S24=1,ROUND(1440*(AB24*AR24+AC24*AV24),0)/60,"")</f>
      </c>
      <c r="Q24" s="12">
        <f>IF(S24=1,ROUND(1440*(AB24*AS24+AC24*AW24),0)/60,"")</f>
      </c>
      <c r="R24" s="12">
        <f>IF(S24=1,ROUND(1440*(AB24*AT24+AC24*AX24),0)/60,"")</f>
      </c>
      <c r="S24">
        <f>IF(AND(ISNUMBER(E24),ISNUMBER(F24)),IF(AND(F24&gt;E24,YEAR(E24)=2026,(F24-E24)*1440&lt;=1140),1,0),0)</f>
      </c>
      <c r="T24">
        <f>IF(S24=1,MATCH(INT(E24),'Parámetros'!$A$5:$A$7,1),"")</f>
      </c>
      <c r="U24">
        <f>IF(S24=1,INDEX('Parámetros'!$C$5:$C$7,T24)/24,"")</f>
      </c>
      <c r="V24">
        <f>IF(S24=1,ROUND((F24-E24)*1440,0),"")</f>
      </c>
      <c r="W24">
        <f>IF(S24=1,MIN(N(G24),V24),"")</f>
      </c>
      <c r="X24">
        <f>IF(S24=1,E24+(INT(V24/2)-INT(W24/2))/1440,"")</f>
      </c>
      <c r="Y24">
        <f>IF(S24=1,X24+W24/1440,"")</f>
      </c>
      <c r="Z24">
        <f>IF(S24=1,MIN(F24,IF(E24+U24&lt;=X24,E24+U24,E24+U24+W24/1440)),"")</f>
      </c>
      <c r="AA24">
        <f>IF(S24=1,INT(E24)+1,"")</f>
      </c>
      <c r="AB24">
        <f>IF(S24=1,IF(OR(WEEKDAY(AA24-1)=1,COUNTIF('Festivos 2026'!$A$5:$A$40,AA24-1)&gt;0),1,0),"")</f>
      </c>
      <c r="AC24">
        <f>IF(S24=1,IF(OR(WEEKDAY(AA24)=1,COUNTIF('Festivos 2026'!$A$5:$A$40,AA24)&gt;0),1,0),"")</f>
      </c>
      <c r="AD24">
        <f>IF(S24=1,IF(Y24&lt;=Z24,1,0),"")</f>
      </c>
      <c r="AE24">
        <f>IF(S24=1,MAX(0,MIN(Z24,AA24)-E24),"")</f>
      </c>
      <c r="AF24">
        <f>IF(S24=1,MAX(0,MIN(MIN(Z24,AA24),(AA24-1)+6/24)-E24)+MAX(0,MIN(Z24,AA24)-MAX(E24,(AA24-1)+19/24)),"")</f>
      </c>
      <c r="AG24">
        <f>IF(S24=1,MAX(0,Z24-MAX(E24,AA24)),"")</f>
      </c>
      <c r="AH24">
        <f>IF(S24=1,MAX(0,MIN(Z24,AA24+6/24)-MAX(E24,AA24))+MAX(0,Z24-MAX(MAX(E24,AA24),AA24+19/24)),"")</f>
      </c>
      <c r="AI24">
        <f>IF(S24=1,MAX(0,MIN(F24,AA24)-Z24),"")</f>
      </c>
      <c r="AJ24">
        <f>IF(S24=1,MAX(0,MIN(MIN(F24,AA24),(AA24-1)+6/24)-Z24)+MAX(0,MIN(F24,AA24)-MAX(Z24,(AA24-1)+19/24)),"")</f>
      </c>
      <c r="AK24">
        <f>IF(S24=1,MAX(0,F24-MAX(Z24,AA24)),"")</f>
      </c>
      <c r="AL24">
        <f>IF(S24=1,MAX(0,MIN(F24,AA24+6/24)-MAX(Z24,AA24))+MAX(0,F24-MAX(MAX(Z24,AA24),AA24+19/24)),"")</f>
      </c>
      <c r="AM24">
        <f>IF(S24=1,MAX(0,MIN(Y24,AA24)-X24),"")</f>
      </c>
      <c r="AN24">
        <f>IF(S24=1,MAX(0,MIN(MIN(Y24,AA24),(AA24-1)+6/24)-X24)+MAX(0,MIN(Y24,AA24)-MAX(X24,(AA24-1)+19/24)),"")</f>
      </c>
      <c r="AO24">
        <f>IF(S24=1,MAX(0,Y24-MAX(X24,AA24)),"")</f>
      </c>
      <c r="AP24">
        <f>IF(S24=1,MAX(0,MIN(Y24,AA24+6/24)-MAX(X24,AA24))+MAX(0,Y24-MAX(MAX(X24,AA24),AA24+19/24)),"")</f>
      </c>
      <c r="AQ24">
        <f>IF(S24=1,(AE24-AF24)-AD24*(AM24-AN24),"")</f>
      </c>
      <c r="AR24">
        <f>IF(S24=1,AF24-AD24*AN24,"")</f>
      </c>
      <c r="AS24">
        <f>IF(S24=1,(AI24-AJ24)-(1-AD24)*(AM24-AN24),"")</f>
      </c>
      <c r="AT24">
        <f>IF(S24=1,AJ24-(1-AD24)*AN24,"")</f>
      </c>
      <c r="AU24">
        <f>IF(S24=1,(AG24-AH24)-AD24*(AO24-AP24),"")</f>
      </c>
      <c r="AV24">
        <f>IF(S24=1,AH24-AD24*AP24,"")</f>
      </c>
      <c r="AW24">
        <f>IF(S24=1,(AK24-AL24)-(1-AD24)*(AO24-AP24),"")</f>
      </c>
      <c r="AX24">
        <f>IF(S24=1,AL24-(1-AD24)*AP24,"")</f>
      </c>
    </row>
    <row r="25" spans="1:50" x14ac:dyDescent="0.25">
      <c r="A25" s="14"/>
      <c r="B25" s="14"/>
      <c r="C25" s="15"/>
      <c r="D25" s="10">
        <f>IF(J25="","",J25*(K25*INDEX('Parámetros'!$E$5:$E$7,T25)+L25*INDEX('Parámetros'!$F$5:$F$7,T25)+M25*INDEX('Parámetros'!$G$5:$G$7,T25)+N25*INDEX('Parámetros'!$H$5:$H$7,T25)+O25*INDEX('Parámetros'!$I$5:$I$7,T25)+P25*INDEX('Parámetros'!$J$5:$J$7,T25)+Q25*INDEX('Parámetros'!$K$5:$K$7,T25)+R25*INDEX('Parámetros'!$L$5:$L$7,T25)))</f>
      </c>
      <c r="E25" s="16"/>
      <c r="F25" s="16"/>
      <c r="G25" s="14"/>
      <c r="H25" s="14"/>
      <c r="I25" s="12">
        <f>IF(AND(E25="",F25=""),"",IF(S25=1,(V25-W25)/60,"Revisa entrada y salida"))</f>
      </c>
      <c r="J25" s="13">
        <f>IF(OR(S25&lt;&gt;1,C25=""),"",C25/INDEX('Parámetros'!$D$5:$D$7,T25))</f>
      </c>
      <c r="K25" s="12">
        <f>IF(S25=1,ROUND(1440*((1-AB25)*AS25+(1-AC25)*AW25),0)/60,"")</f>
      </c>
      <c r="L25" s="12">
        <f>IF(S25=1,ROUND(1440*((1-AB25)*AT25+(1-AC25)*AX25),0)/60,"")</f>
      </c>
      <c r="M25" s="12">
        <f>IF(S25=1,ROUND(1440*((1-AB25)*AR25+(1-AC25)*AV25),0)/60,"")</f>
      </c>
      <c r="N25" s="12">
        <f>IF(S25=1,ROUND(1440*(IF(OR(H25="Sí",H25="Si"),AB25*AQ25+AC25*AU25,0)),0)/60,"")</f>
      </c>
      <c r="O25" s="12">
        <f>IF(S25=1,ROUND(1440*(IF(OR(H25="Sí",H25="Si"),0,AB25*AQ25+AC25*AU25)),0)/60,"")</f>
      </c>
      <c r="P25" s="12">
        <f>IF(S25=1,ROUND(1440*(AB25*AR25+AC25*AV25),0)/60,"")</f>
      </c>
      <c r="Q25" s="12">
        <f>IF(S25=1,ROUND(1440*(AB25*AS25+AC25*AW25),0)/60,"")</f>
      </c>
      <c r="R25" s="12">
        <f>IF(S25=1,ROUND(1440*(AB25*AT25+AC25*AX25),0)/60,"")</f>
      </c>
      <c r="S25">
        <f>IF(AND(ISNUMBER(E25),ISNUMBER(F25)),IF(AND(F25&gt;E25,YEAR(E25)=2026,(F25-E25)*1440&lt;=1140),1,0),0)</f>
      </c>
      <c r="T25">
        <f>IF(S25=1,MATCH(INT(E25),'Parámetros'!$A$5:$A$7,1),"")</f>
      </c>
      <c r="U25">
        <f>IF(S25=1,INDEX('Parámetros'!$C$5:$C$7,T25)/24,"")</f>
      </c>
      <c r="V25">
        <f>IF(S25=1,ROUND((F25-E25)*1440,0),"")</f>
      </c>
      <c r="W25">
        <f>IF(S25=1,MIN(N(G25),V25),"")</f>
      </c>
      <c r="X25">
        <f>IF(S25=1,E25+(INT(V25/2)-INT(W25/2))/1440,"")</f>
      </c>
      <c r="Y25">
        <f>IF(S25=1,X25+W25/1440,"")</f>
      </c>
      <c r="Z25">
        <f>IF(S25=1,MIN(F25,IF(E25+U25&lt;=X25,E25+U25,E25+U25+W25/1440)),"")</f>
      </c>
      <c r="AA25">
        <f>IF(S25=1,INT(E25)+1,"")</f>
      </c>
      <c r="AB25">
        <f>IF(S25=1,IF(OR(WEEKDAY(AA25-1)=1,COUNTIF('Festivos 2026'!$A$5:$A$40,AA25-1)&gt;0),1,0),"")</f>
      </c>
      <c r="AC25">
        <f>IF(S25=1,IF(OR(WEEKDAY(AA25)=1,COUNTIF('Festivos 2026'!$A$5:$A$40,AA25)&gt;0),1,0),"")</f>
      </c>
      <c r="AD25">
        <f>IF(S25=1,IF(Y25&lt;=Z25,1,0),"")</f>
      </c>
      <c r="AE25">
        <f>IF(S25=1,MAX(0,MIN(Z25,AA25)-E25),"")</f>
      </c>
      <c r="AF25">
        <f>IF(S25=1,MAX(0,MIN(MIN(Z25,AA25),(AA25-1)+6/24)-E25)+MAX(0,MIN(Z25,AA25)-MAX(E25,(AA25-1)+19/24)),"")</f>
      </c>
      <c r="AG25">
        <f>IF(S25=1,MAX(0,Z25-MAX(E25,AA25)),"")</f>
      </c>
      <c r="AH25">
        <f>IF(S25=1,MAX(0,MIN(Z25,AA25+6/24)-MAX(E25,AA25))+MAX(0,Z25-MAX(MAX(E25,AA25),AA25+19/24)),"")</f>
      </c>
      <c r="AI25">
        <f>IF(S25=1,MAX(0,MIN(F25,AA25)-Z25),"")</f>
      </c>
      <c r="AJ25">
        <f>IF(S25=1,MAX(0,MIN(MIN(F25,AA25),(AA25-1)+6/24)-Z25)+MAX(0,MIN(F25,AA25)-MAX(Z25,(AA25-1)+19/24)),"")</f>
      </c>
      <c r="AK25">
        <f>IF(S25=1,MAX(0,F25-MAX(Z25,AA25)),"")</f>
      </c>
      <c r="AL25">
        <f>IF(S25=1,MAX(0,MIN(F25,AA25+6/24)-MAX(Z25,AA25))+MAX(0,F25-MAX(MAX(Z25,AA25),AA25+19/24)),"")</f>
      </c>
      <c r="AM25">
        <f>IF(S25=1,MAX(0,MIN(Y25,AA25)-X25),"")</f>
      </c>
      <c r="AN25">
        <f>IF(S25=1,MAX(0,MIN(MIN(Y25,AA25),(AA25-1)+6/24)-X25)+MAX(0,MIN(Y25,AA25)-MAX(X25,(AA25-1)+19/24)),"")</f>
      </c>
      <c r="AO25">
        <f>IF(S25=1,MAX(0,Y25-MAX(X25,AA25)),"")</f>
      </c>
      <c r="AP25">
        <f>IF(S25=1,MAX(0,MIN(Y25,AA25+6/24)-MAX(X25,AA25))+MAX(0,Y25-MAX(MAX(X25,AA25),AA25+19/24)),"")</f>
      </c>
      <c r="AQ25">
        <f>IF(S25=1,(AE25-AF25)-AD25*(AM25-AN25),"")</f>
      </c>
      <c r="AR25">
        <f>IF(S25=1,AF25-AD25*AN25,"")</f>
      </c>
      <c r="AS25">
        <f>IF(S25=1,(AI25-AJ25)-(1-AD25)*(AM25-AN25),"")</f>
      </c>
      <c r="AT25">
        <f>IF(S25=1,AJ25-(1-AD25)*AN25,"")</f>
      </c>
      <c r="AU25">
        <f>IF(S25=1,(AG25-AH25)-AD25*(AO25-AP25),"")</f>
      </c>
      <c r="AV25">
        <f>IF(S25=1,AH25-AD25*AP25,"")</f>
      </c>
      <c r="AW25">
        <f>IF(S25=1,(AK25-AL25)-(1-AD25)*(AO25-AP25),"")</f>
      </c>
      <c r="AX25">
        <f>IF(S25=1,AL25-(1-AD25)*AP25,"")</f>
      </c>
    </row>
    <row r="26" spans="1:50" x14ac:dyDescent="0.25">
      <c r="A26" s="14"/>
      <c r="B26" s="14"/>
      <c r="C26" s="15"/>
      <c r="D26" s="10">
        <f>IF(J26="","",J26*(K26*INDEX('Parámetros'!$E$5:$E$7,T26)+L26*INDEX('Parámetros'!$F$5:$F$7,T26)+M26*INDEX('Parámetros'!$G$5:$G$7,T26)+N26*INDEX('Parámetros'!$H$5:$H$7,T26)+O26*INDEX('Parámetros'!$I$5:$I$7,T26)+P26*INDEX('Parámetros'!$J$5:$J$7,T26)+Q26*INDEX('Parámetros'!$K$5:$K$7,T26)+R26*INDEX('Parámetros'!$L$5:$L$7,T26)))</f>
      </c>
      <c r="E26" s="16"/>
      <c r="F26" s="16"/>
      <c r="G26" s="14"/>
      <c r="H26" s="14"/>
      <c r="I26" s="12">
        <f>IF(AND(E26="",F26=""),"",IF(S26=1,(V26-W26)/60,"Revisa entrada y salida"))</f>
      </c>
      <c r="J26" s="13">
        <f>IF(OR(S26&lt;&gt;1,C26=""),"",C26/INDEX('Parámetros'!$D$5:$D$7,T26))</f>
      </c>
      <c r="K26" s="12">
        <f>IF(S26=1,ROUND(1440*((1-AB26)*AS26+(1-AC26)*AW26),0)/60,"")</f>
      </c>
      <c r="L26" s="12">
        <f>IF(S26=1,ROUND(1440*((1-AB26)*AT26+(1-AC26)*AX26),0)/60,"")</f>
      </c>
      <c r="M26" s="12">
        <f>IF(S26=1,ROUND(1440*((1-AB26)*AR26+(1-AC26)*AV26),0)/60,"")</f>
      </c>
      <c r="N26" s="12">
        <f>IF(S26=1,ROUND(1440*(IF(OR(H26="Sí",H26="Si"),AB26*AQ26+AC26*AU26,0)),0)/60,"")</f>
      </c>
      <c r="O26" s="12">
        <f>IF(S26=1,ROUND(1440*(IF(OR(H26="Sí",H26="Si"),0,AB26*AQ26+AC26*AU26)),0)/60,"")</f>
      </c>
      <c r="P26" s="12">
        <f>IF(S26=1,ROUND(1440*(AB26*AR26+AC26*AV26),0)/60,"")</f>
      </c>
      <c r="Q26" s="12">
        <f>IF(S26=1,ROUND(1440*(AB26*AS26+AC26*AW26),0)/60,"")</f>
      </c>
      <c r="R26" s="12">
        <f>IF(S26=1,ROUND(1440*(AB26*AT26+AC26*AX26),0)/60,"")</f>
      </c>
      <c r="S26">
        <f>IF(AND(ISNUMBER(E26),ISNUMBER(F26)),IF(AND(F26&gt;E26,YEAR(E26)=2026,(F26-E26)*1440&lt;=1140),1,0),0)</f>
      </c>
      <c r="T26">
        <f>IF(S26=1,MATCH(INT(E26),'Parámetros'!$A$5:$A$7,1),"")</f>
      </c>
      <c r="U26">
        <f>IF(S26=1,INDEX('Parámetros'!$C$5:$C$7,T26)/24,"")</f>
      </c>
      <c r="V26">
        <f>IF(S26=1,ROUND((F26-E26)*1440,0),"")</f>
      </c>
      <c r="W26">
        <f>IF(S26=1,MIN(N(G26),V26),"")</f>
      </c>
      <c r="X26">
        <f>IF(S26=1,E26+(INT(V26/2)-INT(W26/2))/1440,"")</f>
      </c>
      <c r="Y26">
        <f>IF(S26=1,X26+W26/1440,"")</f>
      </c>
      <c r="Z26">
        <f>IF(S26=1,MIN(F26,IF(E26+U26&lt;=X26,E26+U26,E26+U26+W26/1440)),"")</f>
      </c>
      <c r="AA26">
        <f>IF(S26=1,INT(E26)+1,"")</f>
      </c>
      <c r="AB26">
        <f>IF(S26=1,IF(OR(WEEKDAY(AA26-1)=1,COUNTIF('Festivos 2026'!$A$5:$A$40,AA26-1)&gt;0),1,0),"")</f>
      </c>
      <c r="AC26">
        <f>IF(S26=1,IF(OR(WEEKDAY(AA26)=1,COUNTIF('Festivos 2026'!$A$5:$A$40,AA26)&gt;0),1,0),"")</f>
      </c>
      <c r="AD26">
        <f>IF(S26=1,IF(Y26&lt;=Z26,1,0),"")</f>
      </c>
      <c r="AE26">
        <f>IF(S26=1,MAX(0,MIN(Z26,AA26)-E26),"")</f>
      </c>
      <c r="AF26">
        <f>IF(S26=1,MAX(0,MIN(MIN(Z26,AA26),(AA26-1)+6/24)-E26)+MAX(0,MIN(Z26,AA26)-MAX(E26,(AA26-1)+19/24)),"")</f>
      </c>
      <c r="AG26">
        <f>IF(S26=1,MAX(0,Z26-MAX(E26,AA26)),"")</f>
      </c>
      <c r="AH26">
        <f>IF(S26=1,MAX(0,MIN(Z26,AA26+6/24)-MAX(E26,AA26))+MAX(0,Z26-MAX(MAX(E26,AA26),AA26+19/24)),"")</f>
      </c>
      <c r="AI26">
        <f>IF(S26=1,MAX(0,MIN(F26,AA26)-Z26),"")</f>
      </c>
      <c r="AJ26">
        <f>IF(S26=1,MAX(0,MIN(MIN(F26,AA26),(AA26-1)+6/24)-Z26)+MAX(0,MIN(F26,AA26)-MAX(Z26,(AA26-1)+19/24)),"")</f>
      </c>
      <c r="AK26">
        <f>IF(S26=1,MAX(0,F26-MAX(Z26,AA26)),"")</f>
      </c>
      <c r="AL26">
        <f>IF(S26=1,MAX(0,MIN(F26,AA26+6/24)-MAX(Z26,AA26))+MAX(0,F26-MAX(MAX(Z26,AA26),AA26+19/24)),"")</f>
      </c>
      <c r="AM26">
        <f>IF(S26=1,MAX(0,MIN(Y26,AA26)-X26),"")</f>
      </c>
      <c r="AN26">
        <f>IF(S26=1,MAX(0,MIN(MIN(Y26,AA26),(AA26-1)+6/24)-X26)+MAX(0,MIN(Y26,AA26)-MAX(X26,(AA26-1)+19/24)),"")</f>
      </c>
      <c r="AO26">
        <f>IF(S26=1,MAX(0,Y26-MAX(X26,AA26)),"")</f>
      </c>
      <c r="AP26">
        <f>IF(S26=1,MAX(0,MIN(Y26,AA26+6/24)-MAX(X26,AA26))+MAX(0,Y26-MAX(MAX(X26,AA26),AA26+19/24)),"")</f>
      </c>
      <c r="AQ26">
        <f>IF(S26=1,(AE26-AF26)-AD26*(AM26-AN26),"")</f>
      </c>
      <c r="AR26">
        <f>IF(S26=1,AF26-AD26*AN26,"")</f>
      </c>
      <c r="AS26">
        <f>IF(S26=1,(AI26-AJ26)-(1-AD26)*(AM26-AN26),"")</f>
      </c>
      <c r="AT26">
        <f>IF(S26=1,AJ26-(1-AD26)*AN26,"")</f>
      </c>
      <c r="AU26">
        <f>IF(S26=1,(AG26-AH26)-AD26*(AO26-AP26),"")</f>
      </c>
      <c r="AV26">
        <f>IF(S26=1,AH26-AD26*AP26,"")</f>
      </c>
      <c r="AW26">
        <f>IF(S26=1,(AK26-AL26)-(1-AD26)*(AO26-AP26),"")</f>
      </c>
      <c r="AX26">
        <f>IF(S26=1,AL26-(1-AD26)*AP26,"")</f>
      </c>
    </row>
    <row r="27" spans="1:50" x14ac:dyDescent="0.25">
      <c r="A27" s="14"/>
      <c r="B27" s="14"/>
      <c r="C27" s="15"/>
      <c r="D27" s="10">
        <f>IF(J27="","",J27*(K27*INDEX('Parámetros'!$E$5:$E$7,T27)+L27*INDEX('Parámetros'!$F$5:$F$7,T27)+M27*INDEX('Parámetros'!$G$5:$G$7,T27)+N27*INDEX('Parámetros'!$H$5:$H$7,T27)+O27*INDEX('Parámetros'!$I$5:$I$7,T27)+P27*INDEX('Parámetros'!$J$5:$J$7,T27)+Q27*INDEX('Parámetros'!$K$5:$K$7,T27)+R27*INDEX('Parámetros'!$L$5:$L$7,T27)))</f>
      </c>
      <c r="E27" s="16"/>
      <c r="F27" s="16"/>
      <c r="G27" s="14"/>
      <c r="H27" s="14"/>
      <c r="I27" s="12">
        <f>IF(AND(E27="",F27=""),"",IF(S27=1,(V27-W27)/60,"Revisa entrada y salida"))</f>
      </c>
      <c r="J27" s="13">
        <f>IF(OR(S27&lt;&gt;1,C27=""),"",C27/INDEX('Parámetros'!$D$5:$D$7,T27))</f>
      </c>
      <c r="K27" s="12">
        <f>IF(S27=1,ROUND(1440*((1-AB27)*AS27+(1-AC27)*AW27),0)/60,"")</f>
      </c>
      <c r="L27" s="12">
        <f>IF(S27=1,ROUND(1440*((1-AB27)*AT27+(1-AC27)*AX27),0)/60,"")</f>
      </c>
      <c r="M27" s="12">
        <f>IF(S27=1,ROUND(1440*((1-AB27)*AR27+(1-AC27)*AV27),0)/60,"")</f>
      </c>
      <c r="N27" s="12">
        <f>IF(S27=1,ROUND(1440*(IF(OR(H27="Sí",H27="Si"),AB27*AQ27+AC27*AU27,0)),0)/60,"")</f>
      </c>
      <c r="O27" s="12">
        <f>IF(S27=1,ROUND(1440*(IF(OR(H27="Sí",H27="Si"),0,AB27*AQ27+AC27*AU27)),0)/60,"")</f>
      </c>
      <c r="P27" s="12">
        <f>IF(S27=1,ROUND(1440*(AB27*AR27+AC27*AV27),0)/60,"")</f>
      </c>
      <c r="Q27" s="12">
        <f>IF(S27=1,ROUND(1440*(AB27*AS27+AC27*AW27),0)/60,"")</f>
      </c>
      <c r="R27" s="12">
        <f>IF(S27=1,ROUND(1440*(AB27*AT27+AC27*AX27),0)/60,"")</f>
      </c>
      <c r="S27">
        <f>IF(AND(ISNUMBER(E27),ISNUMBER(F27)),IF(AND(F27&gt;E27,YEAR(E27)=2026,(F27-E27)*1440&lt;=1140),1,0),0)</f>
      </c>
      <c r="T27">
        <f>IF(S27=1,MATCH(INT(E27),'Parámetros'!$A$5:$A$7,1),"")</f>
      </c>
      <c r="U27">
        <f>IF(S27=1,INDEX('Parámetros'!$C$5:$C$7,T27)/24,"")</f>
      </c>
      <c r="V27">
        <f>IF(S27=1,ROUND((F27-E27)*1440,0),"")</f>
      </c>
      <c r="W27">
        <f>IF(S27=1,MIN(N(G27),V27),"")</f>
      </c>
      <c r="X27">
        <f>IF(S27=1,E27+(INT(V27/2)-INT(W27/2))/1440,"")</f>
      </c>
      <c r="Y27">
        <f>IF(S27=1,X27+W27/1440,"")</f>
      </c>
      <c r="Z27">
        <f>IF(S27=1,MIN(F27,IF(E27+U27&lt;=X27,E27+U27,E27+U27+W27/1440)),"")</f>
      </c>
      <c r="AA27">
        <f>IF(S27=1,INT(E27)+1,"")</f>
      </c>
      <c r="AB27">
        <f>IF(S27=1,IF(OR(WEEKDAY(AA27-1)=1,COUNTIF('Festivos 2026'!$A$5:$A$40,AA27-1)&gt;0),1,0),"")</f>
      </c>
      <c r="AC27">
        <f>IF(S27=1,IF(OR(WEEKDAY(AA27)=1,COUNTIF('Festivos 2026'!$A$5:$A$40,AA27)&gt;0),1,0),"")</f>
      </c>
      <c r="AD27">
        <f>IF(S27=1,IF(Y27&lt;=Z27,1,0),"")</f>
      </c>
      <c r="AE27">
        <f>IF(S27=1,MAX(0,MIN(Z27,AA27)-E27),"")</f>
      </c>
      <c r="AF27">
        <f>IF(S27=1,MAX(0,MIN(MIN(Z27,AA27),(AA27-1)+6/24)-E27)+MAX(0,MIN(Z27,AA27)-MAX(E27,(AA27-1)+19/24)),"")</f>
      </c>
      <c r="AG27">
        <f>IF(S27=1,MAX(0,Z27-MAX(E27,AA27)),"")</f>
      </c>
      <c r="AH27">
        <f>IF(S27=1,MAX(0,MIN(Z27,AA27+6/24)-MAX(E27,AA27))+MAX(0,Z27-MAX(MAX(E27,AA27),AA27+19/24)),"")</f>
      </c>
      <c r="AI27">
        <f>IF(S27=1,MAX(0,MIN(F27,AA27)-Z27),"")</f>
      </c>
      <c r="AJ27">
        <f>IF(S27=1,MAX(0,MIN(MIN(F27,AA27),(AA27-1)+6/24)-Z27)+MAX(0,MIN(F27,AA27)-MAX(Z27,(AA27-1)+19/24)),"")</f>
      </c>
      <c r="AK27">
        <f>IF(S27=1,MAX(0,F27-MAX(Z27,AA27)),"")</f>
      </c>
      <c r="AL27">
        <f>IF(S27=1,MAX(0,MIN(F27,AA27+6/24)-MAX(Z27,AA27))+MAX(0,F27-MAX(MAX(Z27,AA27),AA27+19/24)),"")</f>
      </c>
      <c r="AM27">
        <f>IF(S27=1,MAX(0,MIN(Y27,AA27)-X27),"")</f>
      </c>
      <c r="AN27">
        <f>IF(S27=1,MAX(0,MIN(MIN(Y27,AA27),(AA27-1)+6/24)-X27)+MAX(0,MIN(Y27,AA27)-MAX(X27,(AA27-1)+19/24)),"")</f>
      </c>
      <c r="AO27">
        <f>IF(S27=1,MAX(0,Y27-MAX(X27,AA27)),"")</f>
      </c>
      <c r="AP27">
        <f>IF(S27=1,MAX(0,MIN(Y27,AA27+6/24)-MAX(X27,AA27))+MAX(0,Y27-MAX(MAX(X27,AA27),AA27+19/24)),"")</f>
      </c>
      <c r="AQ27">
        <f>IF(S27=1,(AE27-AF27)-AD27*(AM27-AN27),"")</f>
      </c>
      <c r="AR27">
        <f>IF(S27=1,AF27-AD27*AN27,"")</f>
      </c>
      <c r="AS27">
        <f>IF(S27=1,(AI27-AJ27)-(1-AD27)*(AM27-AN27),"")</f>
      </c>
      <c r="AT27">
        <f>IF(S27=1,AJ27-(1-AD27)*AN27,"")</f>
      </c>
      <c r="AU27">
        <f>IF(S27=1,(AG27-AH27)-AD27*(AO27-AP27),"")</f>
      </c>
      <c r="AV27">
        <f>IF(S27=1,AH27-AD27*AP27,"")</f>
      </c>
      <c r="AW27">
        <f>IF(S27=1,(AK27-AL27)-(1-AD27)*(AO27-AP27),"")</f>
      </c>
      <c r="AX27">
        <f>IF(S27=1,AL27-(1-AD27)*AP27,"")</f>
      </c>
    </row>
    <row r="28" spans="1:50" x14ac:dyDescent="0.25">
      <c r="A28" s="14"/>
      <c r="B28" s="14"/>
      <c r="C28" s="15"/>
      <c r="D28" s="10">
        <f>IF(J28="","",J28*(K28*INDEX('Parámetros'!$E$5:$E$7,T28)+L28*INDEX('Parámetros'!$F$5:$F$7,T28)+M28*INDEX('Parámetros'!$G$5:$G$7,T28)+N28*INDEX('Parámetros'!$H$5:$H$7,T28)+O28*INDEX('Parámetros'!$I$5:$I$7,T28)+P28*INDEX('Parámetros'!$J$5:$J$7,T28)+Q28*INDEX('Parámetros'!$K$5:$K$7,T28)+R28*INDEX('Parámetros'!$L$5:$L$7,T28)))</f>
      </c>
      <c r="E28" s="16"/>
      <c r="F28" s="16"/>
      <c r="G28" s="14"/>
      <c r="H28" s="14"/>
      <c r="I28" s="12">
        <f>IF(AND(E28="",F28=""),"",IF(S28=1,(V28-W28)/60,"Revisa entrada y salida"))</f>
      </c>
      <c r="J28" s="13">
        <f>IF(OR(S28&lt;&gt;1,C28=""),"",C28/INDEX('Parámetros'!$D$5:$D$7,T28))</f>
      </c>
      <c r="K28" s="12">
        <f>IF(S28=1,ROUND(1440*((1-AB28)*AS28+(1-AC28)*AW28),0)/60,"")</f>
      </c>
      <c r="L28" s="12">
        <f>IF(S28=1,ROUND(1440*((1-AB28)*AT28+(1-AC28)*AX28),0)/60,"")</f>
      </c>
      <c r="M28" s="12">
        <f>IF(S28=1,ROUND(1440*((1-AB28)*AR28+(1-AC28)*AV28),0)/60,"")</f>
      </c>
      <c r="N28" s="12">
        <f>IF(S28=1,ROUND(1440*(IF(OR(H28="Sí",H28="Si"),AB28*AQ28+AC28*AU28,0)),0)/60,"")</f>
      </c>
      <c r="O28" s="12">
        <f>IF(S28=1,ROUND(1440*(IF(OR(H28="Sí",H28="Si"),0,AB28*AQ28+AC28*AU28)),0)/60,"")</f>
      </c>
      <c r="P28" s="12">
        <f>IF(S28=1,ROUND(1440*(AB28*AR28+AC28*AV28),0)/60,"")</f>
      </c>
      <c r="Q28" s="12">
        <f>IF(S28=1,ROUND(1440*(AB28*AS28+AC28*AW28),0)/60,"")</f>
      </c>
      <c r="R28" s="12">
        <f>IF(S28=1,ROUND(1440*(AB28*AT28+AC28*AX28),0)/60,"")</f>
      </c>
      <c r="S28">
        <f>IF(AND(ISNUMBER(E28),ISNUMBER(F28)),IF(AND(F28&gt;E28,YEAR(E28)=2026,(F28-E28)*1440&lt;=1140),1,0),0)</f>
      </c>
      <c r="T28">
        <f>IF(S28=1,MATCH(INT(E28),'Parámetros'!$A$5:$A$7,1),"")</f>
      </c>
      <c r="U28">
        <f>IF(S28=1,INDEX('Parámetros'!$C$5:$C$7,T28)/24,"")</f>
      </c>
      <c r="V28">
        <f>IF(S28=1,ROUND((F28-E28)*1440,0),"")</f>
      </c>
      <c r="W28">
        <f>IF(S28=1,MIN(N(G28),V28),"")</f>
      </c>
      <c r="X28">
        <f>IF(S28=1,E28+(INT(V28/2)-INT(W28/2))/1440,"")</f>
      </c>
      <c r="Y28">
        <f>IF(S28=1,X28+W28/1440,"")</f>
      </c>
      <c r="Z28">
        <f>IF(S28=1,MIN(F28,IF(E28+U28&lt;=X28,E28+U28,E28+U28+W28/1440)),"")</f>
      </c>
      <c r="AA28">
        <f>IF(S28=1,INT(E28)+1,"")</f>
      </c>
      <c r="AB28">
        <f>IF(S28=1,IF(OR(WEEKDAY(AA28-1)=1,COUNTIF('Festivos 2026'!$A$5:$A$40,AA28-1)&gt;0),1,0),"")</f>
      </c>
      <c r="AC28">
        <f>IF(S28=1,IF(OR(WEEKDAY(AA28)=1,COUNTIF('Festivos 2026'!$A$5:$A$40,AA28)&gt;0),1,0),"")</f>
      </c>
      <c r="AD28">
        <f>IF(S28=1,IF(Y28&lt;=Z28,1,0),"")</f>
      </c>
      <c r="AE28">
        <f>IF(S28=1,MAX(0,MIN(Z28,AA28)-E28),"")</f>
      </c>
      <c r="AF28">
        <f>IF(S28=1,MAX(0,MIN(MIN(Z28,AA28),(AA28-1)+6/24)-E28)+MAX(0,MIN(Z28,AA28)-MAX(E28,(AA28-1)+19/24)),"")</f>
      </c>
      <c r="AG28">
        <f>IF(S28=1,MAX(0,Z28-MAX(E28,AA28)),"")</f>
      </c>
      <c r="AH28">
        <f>IF(S28=1,MAX(0,MIN(Z28,AA28+6/24)-MAX(E28,AA28))+MAX(0,Z28-MAX(MAX(E28,AA28),AA28+19/24)),"")</f>
      </c>
      <c r="AI28">
        <f>IF(S28=1,MAX(0,MIN(F28,AA28)-Z28),"")</f>
      </c>
      <c r="AJ28">
        <f>IF(S28=1,MAX(0,MIN(MIN(F28,AA28),(AA28-1)+6/24)-Z28)+MAX(0,MIN(F28,AA28)-MAX(Z28,(AA28-1)+19/24)),"")</f>
      </c>
      <c r="AK28">
        <f>IF(S28=1,MAX(0,F28-MAX(Z28,AA28)),"")</f>
      </c>
      <c r="AL28">
        <f>IF(S28=1,MAX(0,MIN(F28,AA28+6/24)-MAX(Z28,AA28))+MAX(0,F28-MAX(MAX(Z28,AA28),AA28+19/24)),"")</f>
      </c>
      <c r="AM28">
        <f>IF(S28=1,MAX(0,MIN(Y28,AA28)-X28),"")</f>
      </c>
      <c r="AN28">
        <f>IF(S28=1,MAX(0,MIN(MIN(Y28,AA28),(AA28-1)+6/24)-X28)+MAX(0,MIN(Y28,AA28)-MAX(X28,(AA28-1)+19/24)),"")</f>
      </c>
      <c r="AO28">
        <f>IF(S28=1,MAX(0,Y28-MAX(X28,AA28)),"")</f>
      </c>
      <c r="AP28">
        <f>IF(S28=1,MAX(0,MIN(Y28,AA28+6/24)-MAX(X28,AA28))+MAX(0,Y28-MAX(MAX(X28,AA28),AA28+19/24)),"")</f>
      </c>
      <c r="AQ28">
        <f>IF(S28=1,(AE28-AF28)-AD28*(AM28-AN28),"")</f>
      </c>
      <c r="AR28">
        <f>IF(S28=1,AF28-AD28*AN28,"")</f>
      </c>
      <c r="AS28">
        <f>IF(S28=1,(AI28-AJ28)-(1-AD28)*(AM28-AN28),"")</f>
      </c>
      <c r="AT28">
        <f>IF(S28=1,AJ28-(1-AD28)*AN28,"")</f>
      </c>
      <c r="AU28">
        <f>IF(S28=1,(AG28-AH28)-AD28*(AO28-AP28),"")</f>
      </c>
      <c r="AV28">
        <f>IF(S28=1,AH28-AD28*AP28,"")</f>
      </c>
      <c r="AW28">
        <f>IF(S28=1,(AK28-AL28)-(1-AD28)*(AO28-AP28),"")</f>
      </c>
      <c r="AX28">
        <f>IF(S28=1,AL28-(1-AD28)*AP28,"")</f>
      </c>
    </row>
    <row r="29" spans="1:50" x14ac:dyDescent="0.25">
      <c r="A29" s="14"/>
      <c r="B29" s="14"/>
      <c r="C29" s="15"/>
      <c r="D29" s="10">
        <f>IF(J29="","",J29*(K29*INDEX('Parámetros'!$E$5:$E$7,T29)+L29*INDEX('Parámetros'!$F$5:$F$7,T29)+M29*INDEX('Parámetros'!$G$5:$G$7,T29)+N29*INDEX('Parámetros'!$H$5:$H$7,T29)+O29*INDEX('Parámetros'!$I$5:$I$7,T29)+P29*INDEX('Parámetros'!$J$5:$J$7,T29)+Q29*INDEX('Parámetros'!$K$5:$K$7,T29)+R29*INDEX('Parámetros'!$L$5:$L$7,T29)))</f>
      </c>
      <c r="E29" s="16"/>
      <c r="F29" s="16"/>
      <c r="G29" s="14"/>
      <c r="H29" s="14"/>
      <c r="I29" s="12">
        <f>IF(AND(E29="",F29=""),"",IF(S29=1,(V29-W29)/60,"Revisa entrada y salida"))</f>
      </c>
      <c r="J29" s="13">
        <f>IF(OR(S29&lt;&gt;1,C29=""),"",C29/INDEX('Parámetros'!$D$5:$D$7,T29))</f>
      </c>
      <c r="K29" s="12">
        <f>IF(S29=1,ROUND(1440*((1-AB29)*AS29+(1-AC29)*AW29),0)/60,"")</f>
      </c>
      <c r="L29" s="12">
        <f>IF(S29=1,ROUND(1440*((1-AB29)*AT29+(1-AC29)*AX29),0)/60,"")</f>
      </c>
      <c r="M29" s="12">
        <f>IF(S29=1,ROUND(1440*((1-AB29)*AR29+(1-AC29)*AV29),0)/60,"")</f>
      </c>
      <c r="N29" s="12">
        <f>IF(S29=1,ROUND(1440*(IF(OR(H29="Sí",H29="Si"),AB29*AQ29+AC29*AU29,0)),0)/60,"")</f>
      </c>
      <c r="O29" s="12">
        <f>IF(S29=1,ROUND(1440*(IF(OR(H29="Sí",H29="Si"),0,AB29*AQ29+AC29*AU29)),0)/60,"")</f>
      </c>
      <c r="P29" s="12">
        <f>IF(S29=1,ROUND(1440*(AB29*AR29+AC29*AV29),0)/60,"")</f>
      </c>
      <c r="Q29" s="12">
        <f>IF(S29=1,ROUND(1440*(AB29*AS29+AC29*AW29),0)/60,"")</f>
      </c>
      <c r="R29" s="12">
        <f>IF(S29=1,ROUND(1440*(AB29*AT29+AC29*AX29),0)/60,"")</f>
      </c>
      <c r="S29">
        <f>IF(AND(ISNUMBER(E29),ISNUMBER(F29)),IF(AND(F29&gt;E29,YEAR(E29)=2026,(F29-E29)*1440&lt;=1140),1,0),0)</f>
      </c>
      <c r="T29">
        <f>IF(S29=1,MATCH(INT(E29),'Parámetros'!$A$5:$A$7,1),"")</f>
      </c>
      <c r="U29">
        <f>IF(S29=1,INDEX('Parámetros'!$C$5:$C$7,T29)/24,"")</f>
      </c>
      <c r="V29">
        <f>IF(S29=1,ROUND((F29-E29)*1440,0),"")</f>
      </c>
      <c r="W29">
        <f>IF(S29=1,MIN(N(G29),V29),"")</f>
      </c>
      <c r="X29">
        <f>IF(S29=1,E29+(INT(V29/2)-INT(W29/2))/1440,"")</f>
      </c>
      <c r="Y29">
        <f>IF(S29=1,X29+W29/1440,"")</f>
      </c>
      <c r="Z29">
        <f>IF(S29=1,MIN(F29,IF(E29+U29&lt;=X29,E29+U29,E29+U29+W29/1440)),"")</f>
      </c>
      <c r="AA29">
        <f>IF(S29=1,INT(E29)+1,"")</f>
      </c>
      <c r="AB29">
        <f>IF(S29=1,IF(OR(WEEKDAY(AA29-1)=1,COUNTIF('Festivos 2026'!$A$5:$A$40,AA29-1)&gt;0),1,0),"")</f>
      </c>
      <c r="AC29">
        <f>IF(S29=1,IF(OR(WEEKDAY(AA29)=1,COUNTIF('Festivos 2026'!$A$5:$A$40,AA29)&gt;0),1,0),"")</f>
      </c>
      <c r="AD29">
        <f>IF(S29=1,IF(Y29&lt;=Z29,1,0),"")</f>
      </c>
      <c r="AE29">
        <f>IF(S29=1,MAX(0,MIN(Z29,AA29)-E29),"")</f>
      </c>
      <c r="AF29">
        <f>IF(S29=1,MAX(0,MIN(MIN(Z29,AA29),(AA29-1)+6/24)-E29)+MAX(0,MIN(Z29,AA29)-MAX(E29,(AA29-1)+19/24)),"")</f>
      </c>
      <c r="AG29">
        <f>IF(S29=1,MAX(0,Z29-MAX(E29,AA29)),"")</f>
      </c>
      <c r="AH29">
        <f>IF(S29=1,MAX(0,MIN(Z29,AA29+6/24)-MAX(E29,AA29))+MAX(0,Z29-MAX(MAX(E29,AA29),AA29+19/24)),"")</f>
      </c>
      <c r="AI29">
        <f>IF(S29=1,MAX(0,MIN(F29,AA29)-Z29),"")</f>
      </c>
      <c r="AJ29">
        <f>IF(S29=1,MAX(0,MIN(MIN(F29,AA29),(AA29-1)+6/24)-Z29)+MAX(0,MIN(F29,AA29)-MAX(Z29,(AA29-1)+19/24)),"")</f>
      </c>
      <c r="AK29">
        <f>IF(S29=1,MAX(0,F29-MAX(Z29,AA29)),"")</f>
      </c>
      <c r="AL29">
        <f>IF(S29=1,MAX(0,MIN(F29,AA29+6/24)-MAX(Z29,AA29))+MAX(0,F29-MAX(MAX(Z29,AA29),AA29+19/24)),"")</f>
      </c>
      <c r="AM29">
        <f>IF(S29=1,MAX(0,MIN(Y29,AA29)-X29),"")</f>
      </c>
      <c r="AN29">
        <f>IF(S29=1,MAX(0,MIN(MIN(Y29,AA29),(AA29-1)+6/24)-X29)+MAX(0,MIN(Y29,AA29)-MAX(X29,(AA29-1)+19/24)),"")</f>
      </c>
      <c r="AO29">
        <f>IF(S29=1,MAX(0,Y29-MAX(X29,AA29)),"")</f>
      </c>
      <c r="AP29">
        <f>IF(S29=1,MAX(0,MIN(Y29,AA29+6/24)-MAX(X29,AA29))+MAX(0,Y29-MAX(MAX(X29,AA29),AA29+19/24)),"")</f>
      </c>
      <c r="AQ29">
        <f>IF(S29=1,(AE29-AF29)-AD29*(AM29-AN29),"")</f>
      </c>
      <c r="AR29">
        <f>IF(S29=1,AF29-AD29*AN29,"")</f>
      </c>
      <c r="AS29">
        <f>IF(S29=1,(AI29-AJ29)-(1-AD29)*(AM29-AN29),"")</f>
      </c>
      <c r="AT29">
        <f>IF(S29=1,AJ29-(1-AD29)*AN29,"")</f>
      </c>
      <c r="AU29">
        <f>IF(S29=1,(AG29-AH29)-AD29*(AO29-AP29),"")</f>
      </c>
      <c r="AV29">
        <f>IF(S29=1,AH29-AD29*AP29,"")</f>
      </c>
      <c r="AW29">
        <f>IF(S29=1,(AK29-AL29)-(1-AD29)*(AO29-AP29),"")</f>
      </c>
      <c r="AX29">
        <f>IF(S29=1,AL29-(1-AD29)*AP29,"")</f>
      </c>
    </row>
    <row r="30" spans="1:50" x14ac:dyDescent="0.25">
      <c r="A30" s="14"/>
      <c r="B30" s="14"/>
      <c r="C30" s="15"/>
      <c r="D30" s="10">
        <f>IF(J30="","",J30*(K30*INDEX('Parámetros'!$E$5:$E$7,T30)+L30*INDEX('Parámetros'!$F$5:$F$7,T30)+M30*INDEX('Parámetros'!$G$5:$G$7,T30)+N30*INDEX('Parámetros'!$H$5:$H$7,T30)+O30*INDEX('Parámetros'!$I$5:$I$7,T30)+P30*INDEX('Parámetros'!$J$5:$J$7,T30)+Q30*INDEX('Parámetros'!$K$5:$K$7,T30)+R30*INDEX('Parámetros'!$L$5:$L$7,T30)))</f>
      </c>
      <c r="E30" s="16"/>
      <c r="F30" s="16"/>
      <c r="G30" s="14"/>
      <c r="H30" s="14"/>
      <c r="I30" s="12">
        <f>IF(AND(E30="",F30=""),"",IF(S30=1,(V30-W30)/60,"Revisa entrada y salida"))</f>
      </c>
      <c r="J30" s="13">
        <f>IF(OR(S30&lt;&gt;1,C30=""),"",C30/INDEX('Parámetros'!$D$5:$D$7,T30))</f>
      </c>
      <c r="K30" s="12">
        <f>IF(S30=1,ROUND(1440*((1-AB30)*AS30+(1-AC30)*AW30),0)/60,"")</f>
      </c>
      <c r="L30" s="12">
        <f>IF(S30=1,ROUND(1440*((1-AB30)*AT30+(1-AC30)*AX30),0)/60,"")</f>
      </c>
      <c r="M30" s="12">
        <f>IF(S30=1,ROUND(1440*((1-AB30)*AR30+(1-AC30)*AV30),0)/60,"")</f>
      </c>
      <c r="N30" s="12">
        <f>IF(S30=1,ROUND(1440*(IF(OR(H30="Sí",H30="Si"),AB30*AQ30+AC30*AU30,0)),0)/60,"")</f>
      </c>
      <c r="O30" s="12">
        <f>IF(S30=1,ROUND(1440*(IF(OR(H30="Sí",H30="Si"),0,AB30*AQ30+AC30*AU30)),0)/60,"")</f>
      </c>
      <c r="P30" s="12">
        <f>IF(S30=1,ROUND(1440*(AB30*AR30+AC30*AV30),0)/60,"")</f>
      </c>
      <c r="Q30" s="12">
        <f>IF(S30=1,ROUND(1440*(AB30*AS30+AC30*AW30),0)/60,"")</f>
      </c>
      <c r="R30" s="12">
        <f>IF(S30=1,ROUND(1440*(AB30*AT30+AC30*AX30),0)/60,"")</f>
      </c>
      <c r="S30">
        <f>IF(AND(ISNUMBER(E30),ISNUMBER(F30)),IF(AND(F30&gt;E30,YEAR(E30)=2026,(F30-E30)*1440&lt;=1140),1,0),0)</f>
      </c>
      <c r="T30">
        <f>IF(S30=1,MATCH(INT(E30),'Parámetros'!$A$5:$A$7,1),"")</f>
      </c>
      <c r="U30">
        <f>IF(S30=1,INDEX('Parámetros'!$C$5:$C$7,T30)/24,"")</f>
      </c>
      <c r="V30">
        <f>IF(S30=1,ROUND((F30-E30)*1440,0),"")</f>
      </c>
      <c r="W30">
        <f>IF(S30=1,MIN(N(G30),V30),"")</f>
      </c>
      <c r="X30">
        <f>IF(S30=1,E30+(INT(V30/2)-INT(W30/2))/1440,"")</f>
      </c>
      <c r="Y30">
        <f>IF(S30=1,X30+W30/1440,"")</f>
      </c>
      <c r="Z30">
        <f>IF(S30=1,MIN(F30,IF(E30+U30&lt;=X30,E30+U30,E30+U30+W30/1440)),"")</f>
      </c>
      <c r="AA30">
        <f>IF(S30=1,INT(E30)+1,"")</f>
      </c>
      <c r="AB30">
        <f>IF(S30=1,IF(OR(WEEKDAY(AA30-1)=1,COUNTIF('Festivos 2026'!$A$5:$A$40,AA30-1)&gt;0),1,0),"")</f>
      </c>
      <c r="AC30">
        <f>IF(S30=1,IF(OR(WEEKDAY(AA30)=1,COUNTIF('Festivos 2026'!$A$5:$A$40,AA30)&gt;0),1,0),"")</f>
      </c>
      <c r="AD30">
        <f>IF(S30=1,IF(Y30&lt;=Z30,1,0),"")</f>
      </c>
      <c r="AE30">
        <f>IF(S30=1,MAX(0,MIN(Z30,AA30)-E30),"")</f>
      </c>
      <c r="AF30">
        <f>IF(S30=1,MAX(0,MIN(MIN(Z30,AA30),(AA30-1)+6/24)-E30)+MAX(0,MIN(Z30,AA30)-MAX(E30,(AA30-1)+19/24)),"")</f>
      </c>
      <c r="AG30">
        <f>IF(S30=1,MAX(0,Z30-MAX(E30,AA30)),"")</f>
      </c>
      <c r="AH30">
        <f>IF(S30=1,MAX(0,MIN(Z30,AA30+6/24)-MAX(E30,AA30))+MAX(0,Z30-MAX(MAX(E30,AA30),AA30+19/24)),"")</f>
      </c>
      <c r="AI30">
        <f>IF(S30=1,MAX(0,MIN(F30,AA30)-Z30),"")</f>
      </c>
      <c r="AJ30">
        <f>IF(S30=1,MAX(0,MIN(MIN(F30,AA30),(AA30-1)+6/24)-Z30)+MAX(0,MIN(F30,AA30)-MAX(Z30,(AA30-1)+19/24)),"")</f>
      </c>
      <c r="AK30">
        <f>IF(S30=1,MAX(0,F30-MAX(Z30,AA30)),"")</f>
      </c>
      <c r="AL30">
        <f>IF(S30=1,MAX(0,MIN(F30,AA30+6/24)-MAX(Z30,AA30))+MAX(0,F30-MAX(MAX(Z30,AA30),AA30+19/24)),"")</f>
      </c>
      <c r="AM30">
        <f>IF(S30=1,MAX(0,MIN(Y30,AA30)-X30),"")</f>
      </c>
      <c r="AN30">
        <f>IF(S30=1,MAX(0,MIN(MIN(Y30,AA30),(AA30-1)+6/24)-X30)+MAX(0,MIN(Y30,AA30)-MAX(X30,(AA30-1)+19/24)),"")</f>
      </c>
      <c r="AO30">
        <f>IF(S30=1,MAX(0,Y30-MAX(X30,AA30)),"")</f>
      </c>
      <c r="AP30">
        <f>IF(S30=1,MAX(0,MIN(Y30,AA30+6/24)-MAX(X30,AA30))+MAX(0,Y30-MAX(MAX(X30,AA30),AA30+19/24)),"")</f>
      </c>
      <c r="AQ30">
        <f>IF(S30=1,(AE30-AF30)-AD30*(AM30-AN30),"")</f>
      </c>
      <c r="AR30">
        <f>IF(S30=1,AF30-AD30*AN30,"")</f>
      </c>
      <c r="AS30">
        <f>IF(S30=1,(AI30-AJ30)-(1-AD30)*(AM30-AN30),"")</f>
      </c>
      <c r="AT30">
        <f>IF(S30=1,AJ30-(1-AD30)*AN30,"")</f>
      </c>
      <c r="AU30">
        <f>IF(S30=1,(AG30-AH30)-AD30*(AO30-AP30),"")</f>
      </c>
      <c r="AV30">
        <f>IF(S30=1,AH30-AD30*AP30,"")</f>
      </c>
      <c r="AW30">
        <f>IF(S30=1,(AK30-AL30)-(1-AD30)*(AO30-AP30),"")</f>
      </c>
      <c r="AX30">
        <f>IF(S30=1,AL30-(1-AD30)*AP30,"")</f>
      </c>
    </row>
    <row r="31" spans="1:50" x14ac:dyDescent="0.25">
      <c r="A31" s="14"/>
      <c r="B31" s="14"/>
      <c r="C31" s="15"/>
      <c r="D31" s="10">
        <f>IF(J31="","",J31*(K31*INDEX('Parámetros'!$E$5:$E$7,T31)+L31*INDEX('Parámetros'!$F$5:$F$7,T31)+M31*INDEX('Parámetros'!$G$5:$G$7,T31)+N31*INDEX('Parámetros'!$H$5:$H$7,T31)+O31*INDEX('Parámetros'!$I$5:$I$7,T31)+P31*INDEX('Parámetros'!$J$5:$J$7,T31)+Q31*INDEX('Parámetros'!$K$5:$K$7,T31)+R31*INDEX('Parámetros'!$L$5:$L$7,T31)))</f>
      </c>
      <c r="E31" s="16"/>
      <c r="F31" s="16"/>
      <c r="G31" s="14"/>
      <c r="H31" s="14"/>
      <c r="I31" s="12">
        <f>IF(AND(E31="",F31=""),"",IF(S31=1,(V31-W31)/60,"Revisa entrada y salida"))</f>
      </c>
      <c r="J31" s="13">
        <f>IF(OR(S31&lt;&gt;1,C31=""),"",C31/INDEX('Parámetros'!$D$5:$D$7,T31))</f>
      </c>
      <c r="K31" s="12">
        <f>IF(S31=1,ROUND(1440*((1-AB31)*AS31+(1-AC31)*AW31),0)/60,"")</f>
      </c>
      <c r="L31" s="12">
        <f>IF(S31=1,ROUND(1440*((1-AB31)*AT31+(1-AC31)*AX31),0)/60,"")</f>
      </c>
      <c r="M31" s="12">
        <f>IF(S31=1,ROUND(1440*((1-AB31)*AR31+(1-AC31)*AV31),0)/60,"")</f>
      </c>
      <c r="N31" s="12">
        <f>IF(S31=1,ROUND(1440*(IF(OR(H31="Sí",H31="Si"),AB31*AQ31+AC31*AU31,0)),0)/60,"")</f>
      </c>
      <c r="O31" s="12">
        <f>IF(S31=1,ROUND(1440*(IF(OR(H31="Sí",H31="Si"),0,AB31*AQ31+AC31*AU31)),0)/60,"")</f>
      </c>
      <c r="P31" s="12">
        <f>IF(S31=1,ROUND(1440*(AB31*AR31+AC31*AV31),0)/60,"")</f>
      </c>
      <c r="Q31" s="12">
        <f>IF(S31=1,ROUND(1440*(AB31*AS31+AC31*AW31),0)/60,"")</f>
      </c>
      <c r="R31" s="12">
        <f>IF(S31=1,ROUND(1440*(AB31*AT31+AC31*AX31),0)/60,"")</f>
      </c>
      <c r="S31">
        <f>IF(AND(ISNUMBER(E31),ISNUMBER(F31)),IF(AND(F31&gt;E31,YEAR(E31)=2026,(F31-E31)*1440&lt;=1140),1,0),0)</f>
      </c>
      <c r="T31">
        <f>IF(S31=1,MATCH(INT(E31),'Parámetros'!$A$5:$A$7,1),"")</f>
      </c>
      <c r="U31">
        <f>IF(S31=1,INDEX('Parámetros'!$C$5:$C$7,T31)/24,"")</f>
      </c>
      <c r="V31">
        <f>IF(S31=1,ROUND((F31-E31)*1440,0),"")</f>
      </c>
      <c r="W31">
        <f>IF(S31=1,MIN(N(G31),V31),"")</f>
      </c>
      <c r="X31">
        <f>IF(S31=1,E31+(INT(V31/2)-INT(W31/2))/1440,"")</f>
      </c>
      <c r="Y31">
        <f>IF(S31=1,X31+W31/1440,"")</f>
      </c>
      <c r="Z31">
        <f>IF(S31=1,MIN(F31,IF(E31+U31&lt;=X31,E31+U31,E31+U31+W31/1440)),"")</f>
      </c>
      <c r="AA31">
        <f>IF(S31=1,INT(E31)+1,"")</f>
      </c>
      <c r="AB31">
        <f>IF(S31=1,IF(OR(WEEKDAY(AA31-1)=1,COUNTIF('Festivos 2026'!$A$5:$A$40,AA31-1)&gt;0),1,0),"")</f>
      </c>
      <c r="AC31">
        <f>IF(S31=1,IF(OR(WEEKDAY(AA31)=1,COUNTIF('Festivos 2026'!$A$5:$A$40,AA31)&gt;0),1,0),"")</f>
      </c>
      <c r="AD31">
        <f>IF(S31=1,IF(Y31&lt;=Z31,1,0),"")</f>
      </c>
      <c r="AE31">
        <f>IF(S31=1,MAX(0,MIN(Z31,AA31)-E31),"")</f>
      </c>
      <c r="AF31">
        <f>IF(S31=1,MAX(0,MIN(MIN(Z31,AA31),(AA31-1)+6/24)-E31)+MAX(0,MIN(Z31,AA31)-MAX(E31,(AA31-1)+19/24)),"")</f>
      </c>
      <c r="AG31">
        <f>IF(S31=1,MAX(0,Z31-MAX(E31,AA31)),"")</f>
      </c>
      <c r="AH31">
        <f>IF(S31=1,MAX(0,MIN(Z31,AA31+6/24)-MAX(E31,AA31))+MAX(0,Z31-MAX(MAX(E31,AA31),AA31+19/24)),"")</f>
      </c>
      <c r="AI31">
        <f>IF(S31=1,MAX(0,MIN(F31,AA31)-Z31),"")</f>
      </c>
      <c r="AJ31">
        <f>IF(S31=1,MAX(0,MIN(MIN(F31,AA31),(AA31-1)+6/24)-Z31)+MAX(0,MIN(F31,AA31)-MAX(Z31,(AA31-1)+19/24)),"")</f>
      </c>
      <c r="AK31">
        <f>IF(S31=1,MAX(0,F31-MAX(Z31,AA31)),"")</f>
      </c>
      <c r="AL31">
        <f>IF(S31=1,MAX(0,MIN(F31,AA31+6/24)-MAX(Z31,AA31))+MAX(0,F31-MAX(MAX(Z31,AA31),AA31+19/24)),"")</f>
      </c>
      <c r="AM31">
        <f>IF(S31=1,MAX(0,MIN(Y31,AA31)-X31),"")</f>
      </c>
      <c r="AN31">
        <f>IF(S31=1,MAX(0,MIN(MIN(Y31,AA31),(AA31-1)+6/24)-X31)+MAX(0,MIN(Y31,AA31)-MAX(X31,(AA31-1)+19/24)),"")</f>
      </c>
      <c r="AO31">
        <f>IF(S31=1,MAX(0,Y31-MAX(X31,AA31)),"")</f>
      </c>
      <c r="AP31">
        <f>IF(S31=1,MAX(0,MIN(Y31,AA31+6/24)-MAX(X31,AA31))+MAX(0,Y31-MAX(MAX(X31,AA31),AA31+19/24)),"")</f>
      </c>
      <c r="AQ31">
        <f>IF(S31=1,(AE31-AF31)-AD31*(AM31-AN31),"")</f>
      </c>
      <c r="AR31">
        <f>IF(S31=1,AF31-AD31*AN31,"")</f>
      </c>
      <c r="AS31">
        <f>IF(S31=1,(AI31-AJ31)-(1-AD31)*(AM31-AN31),"")</f>
      </c>
      <c r="AT31">
        <f>IF(S31=1,AJ31-(1-AD31)*AN31,"")</f>
      </c>
      <c r="AU31">
        <f>IF(S31=1,(AG31-AH31)-AD31*(AO31-AP31),"")</f>
      </c>
      <c r="AV31">
        <f>IF(S31=1,AH31-AD31*AP31,"")</f>
      </c>
      <c r="AW31">
        <f>IF(S31=1,(AK31-AL31)-(1-AD31)*(AO31-AP31),"")</f>
      </c>
      <c r="AX31">
        <f>IF(S31=1,AL31-(1-AD31)*AP31,"")</f>
      </c>
    </row>
    <row r="32" spans="1:50" x14ac:dyDescent="0.25">
      <c r="A32" s="14"/>
      <c r="B32" s="14"/>
      <c r="C32" s="15"/>
      <c r="D32" s="10">
        <f>IF(J32="","",J32*(K32*INDEX('Parámetros'!$E$5:$E$7,T32)+L32*INDEX('Parámetros'!$F$5:$F$7,T32)+M32*INDEX('Parámetros'!$G$5:$G$7,T32)+N32*INDEX('Parámetros'!$H$5:$H$7,T32)+O32*INDEX('Parámetros'!$I$5:$I$7,T32)+P32*INDEX('Parámetros'!$J$5:$J$7,T32)+Q32*INDEX('Parámetros'!$K$5:$K$7,T32)+R32*INDEX('Parámetros'!$L$5:$L$7,T32)))</f>
      </c>
      <c r="E32" s="16"/>
      <c r="F32" s="16"/>
      <c r="G32" s="14"/>
      <c r="H32" s="14"/>
      <c r="I32" s="12">
        <f>IF(AND(E32="",F32=""),"",IF(S32=1,(V32-W32)/60,"Revisa entrada y salida"))</f>
      </c>
      <c r="J32" s="13">
        <f>IF(OR(S32&lt;&gt;1,C32=""),"",C32/INDEX('Parámetros'!$D$5:$D$7,T32))</f>
      </c>
      <c r="K32" s="12">
        <f>IF(S32=1,ROUND(1440*((1-AB32)*AS32+(1-AC32)*AW32),0)/60,"")</f>
      </c>
      <c r="L32" s="12">
        <f>IF(S32=1,ROUND(1440*((1-AB32)*AT32+(1-AC32)*AX32),0)/60,"")</f>
      </c>
      <c r="M32" s="12">
        <f>IF(S32=1,ROUND(1440*((1-AB32)*AR32+(1-AC32)*AV32),0)/60,"")</f>
      </c>
      <c r="N32" s="12">
        <f>IF(S32=1,ROUND(1440*(IF(OR(H32="Sí",H32="Si"),AB32*AQ32+AC32*AU32,0)),0)/60,"")</f>
      </c>
      <c r="O32" s="12">
        <f>IF(S32=1,ROUND(1440*(IF(OR(H32="Sí",H32="Si"),0,AB32*AQ32+AC32*AU32)),0)/60,"")</f>
      </c>
      <c r="P32" s="12">
        <f>IF(S32=1,ROUND(1440*(AB32*AR32+AC32*AV32),0)/60,"")</f>
      </c>
      <c r="Q32" s="12">
        <f>IF(S32=1,ROUND(1440*(AB32*AS32+AC32*AW32),0)/60,"")</f>
      </c>
      <c r="R32" s="12">
        <f>IF(S32=1,ROUND(1440*(AB32*AT32+AC32*AX32),0)/60,"")</f>
      </c>
      <c r="S32">
        <f>IF(AND(ISNUMBER(E32),ISNUMBER(F32)),IF(AND(F32&gt;E32,YEAR(E32)=2026,(F32-E32)*1440&lt;=1140),1,0),0)</f>
      </c>
      <c r="T32">
        <f>IF(S32=1,MATCH(INT(E32),'Parámetros'!$A$5:$A$7,1),"")</f>
      </c>
      <c r="U32">
        <f>IF(S32=1,INDEX('Parámetros'!$C$5:$C$7,T32)/24,"")</f>
      </c>
      <c r="V32">
        <f>IF(S32=1,ROUND((F32-E32)*1440,0),"")</f>
      </c>
      <c r="W32">
        <f>IF(S32=1,MIN(N(G32),V32),"")</f>
      </c>
      <c r="X32">
        <f>IF(S32=1,E32+(INT(V32/2)-INT(W32/2))/1440,"")</f>
      </c>
      <c r="Y32">
        <f>IF(S32=1,X32+W32/1440,"")</f>
      </c>
      <c r="Z32">
        <f>IF(S32=1,MIN(F32,IF(E32+U32&lt;=X32,E32+U32,E32+U32+W32/1440)),"")</f>
      </c>
      <c r="AA32">
        <f>IF(S32=1,INT(E32)+1,"")</f>
      </c>
      <c r="AB32">
        <f>IF(S32=1,IF(OR(WEEKDAY(AA32-1)=1,COUNTIF('Festivos 2026'!$A$5:$A$40,AA32-1)&gt;0),1,0),"")</f>
      </c>
      <c r="AC32">
        <f>IF(S32=1,IF(OR(WEEKDAY(AA32)=1,COUNTIF('Festivos 2026'!$A$5:$A$40,AA32)&gt;0),1,0),"")</f>
      </c>
      <c r="AD32">
        <f>IF(S32=1,IF(Y32&lt;=Z32,1,0),"")</f>
      </c>
      <c r="AE32">
        <f>IF(S32=1,MAX(0,MIN(Z32,AA32)-E32),"")</f>
      </c>
      <c r="AF32">
        <f>IF(S32=1,MAX(0,MIN(MIN(Z32,AA32),(AA32-1)+6/24)-E32)+MAX(0,MIN(Z32,AA32)-MAX(E32,(AA32-1)+19/24)),"")</f>
      </c>
      <c r="AG32">
        <f>IF(S32=1,MAX(0,Z32-MAX(E32,AA32)),"")</f>
      </c>
      <c r="AH32">
        <f>IF(S32=1,MAX(0,MIN(Z32,AA32+6/24)-MAX(E32,AA32))+MAX(0,Z32-MAX(MAX(E32,AA32),AA32+19/24)),"")</f>
      </c>
      <c r="AI32">
        <f>IF(S32=1,MAX(0,MIN(F32,AA32)-Z32),"")</f>
      </c>
      <c r="AJ32">
        <f>IF(S32=1,MAX(0,MIN(MIN(F32,AA32),(AA32-1)+6/24)-Z32)+MAX(0,MIN(F32,AA32)-MAX(Z32,(AA32-1)+19/24)),"")</f>
      </c>
      <c r="AK32">
        <f>IF(S32=1,MAX(0,F32-MAX(Z32,AA32)),"")</f>
      </c>
      <c r="AL32">
        <f>IF(S32=1,MAX(0,MIN(F32,AA32+6/24)-MAX(Z32,AA32))+MAX(0,F32-MAX(MAX(Z32,AA32),AA32+19/24)),"")</f>
      </c>
      <c r="AM32">
        <f>IF(S32=1,MAX(0,MIN(Y32,AA32)-X32),"")</f>
      </c>
      <c r="AN32">
        <f>IF(S32=1,MAX(0,MIN(MIN(Y32,AA32),(AA32-1)+6/24)-X32)+MAX(0,MIN(Y32,AA32)-MAX(X32,(AA32-1)+19/24)),"")</f>
      </c>
      <c r="AO32">
        <f>IF(S32=1,MAX(0,Y32-MAX(X32,AA32)),"")</f>
      </c>
      <c r="AP32">
        <f>IF(S32=1,MAX(0,MIN(Y32,AA32+6/24)-MAX(X32,AA32))+MAX(0,Y32-MAX(MAX(X32,AA32),AA32+19/24)),"")</f>
      </c>
      <c r="AQ32">
        <f>IF(S32=1,(AE32-AF32)-AD32*(AM32-AN32),"")</f>
      </c>
      <c r="AR32">
        <f>IF(S32=1,AF32-AD32*AN32,"")</f>
      </c>
      <c r="AS32">
        <f>IF(S32=1,(AI32-AJ32)-(1-AD32)*(AM32-AN32),"")</f>
      </c>
      <c r="AT32">
        <f>IF(S32=1,AJ32-(1-AD32)*AN32,"")</f>
      </c>
      <c r="AU32">
        <f>IF(S32=1,(AG32-AH32)-AD32*(AO32-AP32),"")</f>
      </c>
      <c r="AV32">
        <f>IF(S32=1,AH32-AD32*AP32,"")</f>
      </c>
      <c r="AW32">
        <f>IF(S32=1,(AK32-AL32)-(1-AD32)*(AO32-AP32),"")</f>
      </c>
      <c r="AX32">
        <f>IF(S32=1,AL32-(1-AD32)*AP32,"")</f>
      </c>
    </row>
    <row r="33" spans="1:50" x14ac:dyDescent="0.25">
      <c r="A33" s="14"/>
      <c r="B33" s="14"/>
      <c r="C33" s="15"/>
      <c r="D33" s="10">
        <f>IF(J33="","",J33*(K33*INDEX('Parámetros'!$E$5:$E$7,T33)+L33*INDEX('Parámetros'!$F$5:$F$7,T33)+M33*INDEX('Parámetros'!$G$5:$G$7,T33)+N33*INDEX('Parámetros'!$H$5:$H$7,T33)+O33*INDEX('Parámetros'!$I$5:$I$7,T33)+P33*INDEX('Parámetros'!$J$5:$J$7,T33)+Q33*INDEX('Parámetros'!$K$5:$K$7,T33)+R33*INDEX('Parámetros'!$L$5:$L$7,T33)))</f>
      </c>
      <c r="E33" s="16"/>
      <c r="F33" s="16"/>
      <c r="G33" s="14"/>
      <c r="H33" s="14"/>
      <c r="I33" s="12">
        <f>IF(AND(E33="",F33=""),"",IF(S33=1,(V33-W33)/60,"Revisa entrada y salida"))</f>
      </c>
      <c r="J33" s="13">
        <f>IF(OR(S33&lt;&gt;1,C33=""),"",C33/INDEX('Parámetros'!$D$5:$D$7,T33))</f>
      </c>
      <c r="K33" s="12">
        <f>IF(S33=1,ROUND(1440*((1-AB33)*AS33+(1-AC33)*AW33),0)/60,"")</f>
      </c>
      <c r="L33" s="12">
        <f>IF(S33=1,ROUND(1440*((1-AB33)*AT33+(1-AC33)*AX33),0)/60,"")</f>
      </c>
      <c r="M33" s="12">
        <f>IF(S33=1,ROUND(1440*((1-AB33)*AR33+(1-AC33)*AV33),0)/60,"")</f>
      </c>
      <c r="N33" s="12">
        <f>IF(S33=1,ROUND(1440*(IF(OR(H33="Sí",H33="Si"),AB33*AQ33+AC33*AU33,0)),0)/60,"")</f>
      </c>
      <c r="O33" s="12">
        <f>IF(S33=1,ROUND(1440*(IF(OR(H33="Sí",H33="Si"),0,AB33*AQ33+AC33*AU33)),0)/60,"")</f>
      </c>
      <c r="P33" s="12">
        <f>IF(S33=1,ROUND(1440*(AB33*AR33+AC33*AV33),0)/60,"")</f>
      </c>
      <c r="Q33" s="12">
        <f>IF(S33=1,ROUND(1440*(AB33*AS33+AC33*AW33),0)/60,"")</f>
      </c>
      <c r="R33" s="12">
        <f>IF(S33=1,ROUND(1440*(AB33*AT33+AC33*AX33),0)/60,"")</f>
      </c>
      <c r="S33">
        <f>IF(AND(ISNUMBER(E33),ISNUMBER(F33)),IF(AND(F33&gt;E33,YEAR(E33)=2026,(F33-E33)*1440&lt;=1140),1,0),0)</f>
      </c>
      <c r="T33">
        <f>IF(S33=1,MATCH(INT(E33),'Parámetros'!$A$5:$A$7,1),"")</f>
      </c>
      <c r="U33">
        <f>IF(S33=1,INDEX('Parámetros'!$C$5:$C$7,T33)/24,"")</f>
      </c>
      <c r="V33">
        <f>IF(S33=1,ROUND((F33-E33)*1440,0),"")</f>
      </c>
      <c r="W33">
        <f>IF(S33=1,MIN(N(G33),V33),"")</f>
      </c>
      <c r="X33">
        <f>IF(S33=1,E33+(INT(V33/2)-INT(W33/2))/1440,"")</f>
      </c>
      <c r="Y33">
        <f>IF(S33=1,X33+W33/1440,"")</f>
      </c>
      <c r="Z33">
        <f>IF(S33=1,MIN(F33,IF(E33+U33&lt;=X33,E33+U33,E33+U33+W33/1440)),"")</f>
      </c>
      <c r="AA33">
        <f>IF(S33=1,INT(E33)+1,"")</f>
      </c>
      <c r="AB33">
        <f>IF(S33=1,IF(OR(WEEKDAY(AA33-1)=1,COUNTIF('Festivos 2026'!$A$5:$A$40,AA33-1)&gt;0),1,0),"")</f>
      </c>
      <c r="AC33">
        <f>IF(S33=1,IF(OR(WEEKDAY(AA33)=1,COUNTIF('Festivos 2026'!$A$5:$A$40,AA33)&gt;0),1,0),"")</f>
      </c>
      <c r="AD33">
        <f>IF(S33=1,IF(Y33&lt;=Z33,1,0),"")</f>
      </c>
      <c r="AE33">
        <f>IF(S33=1,MAX(0,MIN(Z33,AA33)-E33),"")</f>
      </c>
      <c r="AF33">
        <f>IF(S33=1,MAX(0,MIN(MIN(Z33,AA33),(AA33-1)+6/24)-E33)+MAX(0,MIN(Z33,AA33)-MAX(E33,(AA33-1)+19/24)),"")</f>
      </c>
      <c r="AG33">
        <f>IF(S33=1,MAX(0,Z33-MAX(E33,AA33)),"")</f>
      </c>
      <c r="AH33">
        <f>IF(S33=1,MAX(0,MIN(Z33,AA33+6/24)-MAX(E33,AA33))+MAX(0,Z33-MAX(MAX(E33,AA33),AA33+19/24)),"")</f>
      </c>
      <c r="AI33">
        <f>IF(S33=1,MAX(0,MIN(F33,AA33)-Z33),"")</f>
      </c>
      <c r="AJ33">
        <f>IF(S33=1,MAX(0,MIN(MIN(F33,AA33),(AA33-1)+6/24)-Z33)+MAX(0,MIN(F33,AA33)-MAX(Z33,(AA33-1)+19/24)),"")</f>
      </c>
      <c r="AK33">
        <f>IF(S33=1,MAX(0,F33-MAX(Z33,AA33)),"")</f>
      </c>
      <c r="AL33">
        <f>IF(S33=1,MAX(0,MIN(F33,AA33+6/24)-MAX(Z33,AA33))+MAX(0,F33-MAX(MAX(Z33,AA33),AA33+19/24)),"")</f>
      </c>
      <c r="AM33">
        <f>IF(S33=1,MAX(0,MIN(Y33,AA33)-X33),"")</f>
      </c>
      <c r="AN33">
        <f>IF(S33=1,MAX(0,MIN(MIN(Y33,AA33),(AA33-1)+6/24)-X33)+MAX(0,MIN(Y33,AA33)-MAX(X33,(AA33-1)+19/24)),"")</f>
      </c>
      <c r="AO33">
        <f>IF(S33=1,MAX(0,Y33-MAX(X33,AA33)),"")</f>
      </c>
      <c r="AP33">
        <f>IF(S33=1,MAX(0,MIN(Y33,AA33+6/24)-MAX(X33,AA33))+MAX(0,Y33-MAX(MAX(X33,AA33),AA33+19/24)),"")</f>
      </c>
      <c r="AQ33">
        <f>IF(S33=1,(AE33-AF33)-AD33*(AM33-AN33),"")</f>
      </c>
      <c r="AR33">
        <f>IF(S33=1,AF33-AD33*AN33,"")</f>
      </c>
      <c r="AS33">
        <f>IF(S33=1,(AI33-AJ33)-(1-AD33)*(AM33-AN33),"")</f>
      </c>
      <c r="AT33">
        <f>IF(S33=1,AJ33-(1-AD33)*AN33,"")</f>
      </c>
      <c r="AU33">
        <f>IF(S33=1,(AG33-AH33)-AD33*(AO33-AP33),"")</f>
      </c>
      <c r="AV33">
        <f>IF(S33=1,AH33-AD33*AP33,"")</f>
      </c>
      <c r="AW33">
        <f>IF(S33=1,(AK33-AL33)-(1-AD33)*(AO33-AP33),"")</f>
      </c>
      <c r="AX33">
        <f>IF(S33=1,AL33-(1-AD33)*AP33,"")</f>
      </c>
    </row>
    <row r="34" spans="1:50" x14ac:dyDescent="0.25">
      <c r="A34" s="14"/>
      <c r="B34" s="14"/>
      <c r="C34" s="15"/>
      <c r="D34" s="10">
        <f>IF(J34="","",J34*(K34*INDEX('Parámetros'!$E$5:$E$7,T34)+L34*INDEX('Parámetros'!$F$5:$F$7,T34)+M34*INDEX('Parámetros'!$G$5:$G$7,T34)+N34*INDEX('Parámetros'!$H$5:$H$7,T34)+O34*INDEX('Parámetros'!$I$5:$I$7,T34)+P34*INDEX('Parámetros'!$J$5:$J$7,T34)+Q34*INDEX('Parámetros'!$K$5:$K$7,T34)+R34*INDEX('Parámetros'!$L$5:$L$7,T34)))</f>
      </c>
      <c r="E34" s="16"/>
      <c r="F34" s="16"/>
      <c r="G34" s="14"/>
      <c r="H34" s="14"/>
      <c r="I34" s="12">
        <f>IF(AND(E34="",F34=""),"",IF(S34=1,(V34-W34)/60,"Revisa entrada y salida"))</f>
      </c>
      <c r="J34" s="13">
        <f>IF(OR(S34&lt;&gt;1,C34=""),"",C34/INDEX('Parámetros'!$D$5:$D$7,T34))</f>
      </c>
      <c r="K34" s="12">
        <f>IF(S34=1,ROUND(1440*((1-AB34)*AS34+(1-AC34)*AW34),0)/60,"")</f>
      </c>
      <c r="L34" s="12">
        <f>IF(S34=1,ROUND(1440*((1-AB34)*AT34+(1-AC34)*AX34),0)/60,"")</f>
      </c>
      <c r="M34" s="12">
        <f>IF(S34=1,ROUND(1440*((1-AB34)*AR34+(1-AC34)*AV34),0)/60,"")</f>
      </c>
      <c r="N34" s="12">
        <f>IF(S34=1,ROUND(1440*(IF(OR(H34="Sí",H34="Si"),AB34*AQ34+AC34*AU34,0)),0)/60,"")</f>
      </c>
      <c r="O34" s="12">
        <f>IF(S34=1,ROUND(1440*(IF(OR(H34="Sí",H34="Si"),0,AB34*AQ34+AC34*AU34)),0)/60,"")</f>
      </c>
      <c r="P34" s="12">
        <f>IF(S34=1,ROUND(1440*(AB34*AR34+AC34*AV34),0)/60,"")</f>
      </c>
      <c r="Q34" s="12">
        <f>IF(S34=1,ROUND(1440*(AB34*AS34+AC34*AW34),0)/60,"")</f>
      </c>
      <c r="R34" s="12">
        <f>IF(S34=1,ROUND(1440*(AB34*AT34+AC34*AX34),0)/60,"")</f>
      </c>
      <c r="S34">
        <f>IF(AND(ISNUMBER(E34),ISNUMBER(F34)),IF(AND(F34&gt;E34,YEAR(E34)=2026,(F34-E34)*1440&lt;=1140),1,0),0)</f>
      </c>
      <c r="T34">
        <f>IF(S34=1,MATCH(INT(E34),'Parámetros'!$A$5:$A$7,1),"")</f>
      </c>
      <c r="U34">
        <f>IF(S34=1,INDEX('Parámetros'!$C$5:$C$7,T34)/24,"")</f>
      </c>
      <c r="V34">
        <f>IF(S34=1,ROUND((F34-E34)*1440,0),"")</f>
      </c>
      <c r="W34">
        <f>IF(S34=1,MIN(N(G34),V34),"")</f>
      </c>
      <c r="X34">
        <f>IF(S34=1,E34+(INT(V34/2)-INT(W34/2))/1440,"")</f>
      </c>
      <c r="Y34">
        <f>IF(S34=1,X34+W34/1440,"")</f>
      </c>
      <c r="Z34">
        <f>IF(S34=1,MIN(F34,IF(E34+U34&lt;=X34,E34+U34,E34+U34+W34/1440)),"")</f>
      </c>
      <c r="AA34">
        <f>IF(S34=1,INT(E34)+1,"")</f>
      </c>
      <c r="AB34">
        <f>IF(S34=1,IF(OR(WEEKDAY(AA34-1)=1,COUNTIF('Festivos 2026'!$A$5:$A$40,AA34-1)&gt;0),1,0),"")</f>
      </c>
      <c r="AC34">
        <f>IF(S34=1,IF(OR(WEEKDAY(AA34)=1,COUNTIF('Festivos 2026'!$A$5:$A$40,AA34)&gt;0),1,0),"")</f>
      </c>
      <c r="AD34">
        <f>IF(S34=1,IF(Y34&lt;=Z34,1,0),"")</f>
      </c>
      <c r="AE34">
        <f>IF(S34=1,MAX(0,MIN(Z34,AA34)-E34),"")</f>
      </c>
      <c r="AF34">
        <f>IF(S34=1,MAX(0,MIN(MIN(Z34,AA34),(AA34-1)+6/24)-E34)+MAX(0,MIN(Z34,AA34)-MAX(E34,(AA34-1)+19/24)),"")</f>
      </c>
      <c r="AG34">
        <f>IF(S34=1,MAX(0,Z34-MAX(E34,AA34)),"")</f>
      </c>
      <c r="AH34">
        <f>IF(S34=1,MAX(0,MIN(Z34,AA34+6/24)-MAX(E34,AA34))+MAX(0,Z34-MAX(MAX(E34,AA34),AA34+19/24)),"")</f>
      </c>
      <c r="AI34">
        <f>IF(S34=1,MAX(0,MIN(F34,AA34)-Z34),"")</f>
      </c>
      <c r="AJ34">
        <f>IF(S34=1,MAX(0,MIN(MIN(F34,AA34),(AA34-1)+6/24)-Z34)+MAX(0,MIN(F34,AA34)-MAX(Z34,(AA34-1)+19/24)),"")</f>
      </c>
      <c r="AK34">
        <f>IF(S34=1,MAX(0,F34-MAX(Z34,AA34)),"")</f>
      </c>
      <c r="AL34">
        <f>IF(S34=1,MAX(0,MIN(F34,AA34+6/24)-MAX(Z34,AA34))+MAX(0,F34-MAX(MAX(Z34,AA34),AA34+19/24)),"")</f>
      </c>
      <c r="AM34">
        <f>IF(S34=1,MAX(0,MIN(Y34,AA34)-X34),"")</f>
      </c>
      <c r="AN34">
        <f>IF(S34=1,MAX(0,MIN(MIN(Y34,AA34),(AA34-1)+6/24)-X34)+MAX(0,MIN(Y34,AA34)-MAX(X34,(AA34-1)+19/24)),"")</f>
      </c>
      <c r="AO34">
        <f>IF(S34=1,MAX(0,Y34-MAX(X34,AA34)),"")</f>
      </c>
      <c r="AP34">
        <f>IF(S34=1,MAX(0,MIN(Y34,AA34+6/24)-MAX(X34,AA34))+MAX(0,Y34-MAX(MAX(X34,AA34),AA34+19/24)),"")</f>
      </c>
      <c r="AQ34">
        <f>IF(S34=1,(AE34-AF34)-AD34*(AM34-AN34),"")</f>
      </c>
      <c r="AR34">
        <f>IF(S34=1,AF34-AD34*AN34,"")</f>
      </c>
      <c r="AS34">
        <f>IF(S34=1,(AI34-AJ34)-(1-AD34)*(AM34-AN34),"")</f>
      </c>
      <c r="AT34">
        <f>IF(S34=1,AJ34-(1-AD34)*AN34,"")</f>
      </c>
      <c r="AU34">
        <f>IF(S34=1,(AG34-AH34)-AD34*(AO34-AP34),"")</f>
      </c>
      <c r="AV34">
        <f>IF(S34=1,AH34-AD34*AP34,"")</f>
      </c>
      <c r="AW34">
        <f>IF(S34=1,(AK34-AL34)-(1-AD34)*(AO34-AP34),"")</f>
      </c>
      <c r="AX34">
        <f>IF(S34=1,AL34-(1-AD34)*AP34,"")</f>
      </c>
    </row>
    <row r="35" spans="1:50" x14ac:dyDescent="0.25">
      <c r="A35" s="14"/>
      <c r="B35" s="14"/>
      <c r="C35" s="15"/>
      <c r="D35" s="10">
        <f>IF(J35="","",J35*(K35*INDEX('Parámetros'!$E$5:$E$7,T35)+L35*INDEX('Parámetros'!$F$5:$F$7,T35)+M35*INDEX('Parámetros'!$G$5:$G$7,T35)+N35*INDEX('Parámetros'!$H$5:$H$7,T35)+O35*INDEX('Parámetros'!$I$5:$I$7,T35)+P35*INDEX('Parámetros'!$J$5:$J$7,T35)+Q35*INDEX('Parámetros'!$K$5:$K$7,T35)+R35*INDEX('Parámetros'!$L$5:$L$7,T35)))</f>
      </c>
      <c r="E35" s="16"/>
      <c r="F35" s="16"/>
      <c r="G35" s="14"/>
      <c r="H35" s="14"/>
      <c r="I35" s="12">
        <f>IF(AND(E35="",F35=""),"",IF(S35=1,(V35-W35)/60,"Revisa entrada y salida"))</f>
      </c>
      <c r="J35" s="13">
        <f>IF(OR(S35&lt;&gt;1,C35=""),"",C35/INDEX('Parámetros'!$D$5:$D$7,T35))</f>
      </c>
      <c r="K35" s="12">
        <f>IF(S35=1,ROUND(1440*((1-AB35)*AS35+(1-AC35)*AW35),0)/60,"")</f>
      </c>
      <c r="L35" s="12">
        <f>IF(S35=1,ROUND(1440*((1-AB35)*AT35+(1-AC35)*AX35),0)/60,"")</f>
      </c>
      <c r="M35" s="12">
        <f>IF(S35=1,ROUND(1440*((1-AB35)*AR35+(1-AC35)*AV35),0)/60,"")</f>
      </c>
      <c r="N35" s="12">
        <f>IF(S35=1,ROUND(1440*(IF(OR(H35="Sí",H35="Si"),AB35*AQ35+AC35*AU35,0)),0)/60,"")</f>
      </c>
      <c r="O35" s="12">
        <f>IF(S35=1,ROUND(1440*(IF(OR(H35="Sí",H35="Si"),0,AB35*AQ35+AC35*AU35)),0)/60,"")</f>
      </c>
      <c r="P35" s="12">
        <f>IF(S35=1,ROUND(1440*(AB35*AR35+AC35*AV35),0)/60,"")</f>
      </c>
      <c r="Q35" s="12">
        <f>IF(S35=1,ROUND(1440*(AB35*AS35+AC35*AW35),0)/60,"")</f>
      </c>
      <c r="R35" s="12">
        <f>IF(S35=1,ROUND(1440*(AB35*AT35+AC35*AX35),0)/60,"")</f>
      </c>
      <c r="S35">
        <f>IF(AND(ISNUMBER(E35),ISNUMBER(F35)),IF(AND(F35&gt;E35,YEAR(E35)=2026,(F35-E35)*1440&lt;=1140),1,0),0)</f>
      </c>
      <c r="T35">
        <f>IF(S35=1,MATCH(INT(E35),'Parámetros'!$A$5:$A$7,1),"")</f>
      </c>
      <c r="U35">
        <f>IF(S35=1,INDEX('Parámetros'!$C$5:$C$7,T35)/24,"")</f>
      </c>
      <c r="V35">
        <f>IF(S35=1,ROUND((F35-E35)*1440,0),"")</f>
      </c>
      <c r="W35">
        <f>IF(S35=1,MIN(N(G35),V35),"")</f>
      </c>
      <c r="X35">
        <f>IF(S35=1,E35+(INT(V35/2)-INT(W35/2))/1440,"")</f>
      </c>
      <c r="Y35">
        <f>IF(S35=1,X35+W35/1440,"")</f>
      </c>
      <c r="Z35">
        <f>IF(S35=1,MIN(F35,IF(E35+U35&lt;=X35,E35+U35,E35+U35+W35/1440)),"")</f>
      </c>
      <c r="AA35">
        <f>IF(S35=1,INT(E35)+1,"")</f>
      </c>
      <c r="AB35">
        <f>IF(S35=1,IF(OR(WEEKDAY(AA35-1)=1,COUNTIF('Festivos 2026'!$A$5:$A$40,AA35-1)&gt;0),1,0),"")</f>
      </c>
      <c r="AC35">
        <f>IF(S35=1,IF(OR(WEEKDAY(AA35)=1,COUNTIF('Festivos 2026'!$A$5:$A$40,AA35)&gt;0),1,0),"")</f>
      </c>
      <c r="AD35">
        <f>IF(S35=1,IF(Y35&lt;=Z35,1,0),"")</f>
      </c>
      <c r="AE35">
        <f>IF(S35=1,MAX(0,MIN(Z35,AA35)-E35),"")</f>
      </c>
      <c r="AF35">
        <f>IF(S35=1,MAX(0,MIN(MIN(Z35,AA35),(AA35-1)+6/24)-E35)+MAX(0,MIN(Z35,AA35)-MAX(E35,(AA35-1)+19/24)),"")</f>
      </c>
      <c r="AG35">
        <f>IF(S35=1,MAX(0,Z35-MAX(E35,AA35)),"")</f>
      </c>
      <c r="AH35">
        <f>IF(S35=1,MAX(0,MIN(Z35,AA35+6/24)-MAX(E35,AA35))+MAX(0,Z35-MAX(MAX(E35,AA35),AA35+19/24)),"")</f>
      </c>
      <c r="AI35">
        <f>IF(S35=1,MAX(0,MIN(F35,AA35)-Z35),"")</f>
      </c>
      <c r="AJ35">
        <f>IF(S35=1,MAX(0,MIN(MIN(F35,AA35),(AA35-1)+6/24)-Z35)+MAX(0,MIN(F35,AA35)-MAX(Z35,(AA35-1)+19/24)),"")</f>
      </c>
      <c r="AK35">
        <f>IF(S35=1,MAX(0,F35-MAX(Z35,AA35)),"")</f>
      </c>
      <c r="AL35">
        <f>IF(S35=1,MAX(0,MIN(F35,AA35+6/24)-MAX(Z35,AA35))+MAX(0,F35-MAX(MAX(Z35,AA35),AA35+19/24)),"")</f>
      </c>
      <c r="AM35">
        <f>IF(S35=1,MAX(0,MIN(Y35,AA35)-X35),"")</f>
      </c>
      <c r="AN35">
        <f>IF(S35=1,MAX(0,MIN(MIN(Y35,AA35),(AA35-1)+6/24)-X35)+MAX(0,MIN(Y35,AA35)-MAX(X35,(AA35-1)+19/24)),"")</f>
      </c>
      <c r="AO35">
        <f>IF(S35=1,MAX(0,Y35-MAX(X35,AA35)),"")</f>
      </c>
      <c r="AP35">
        <f>IF(S35=1,MAX(0,MIN(Y35,AA35+6/24)-MAX(X35,AA35))+MAX(0,Y35-MAX(MAX(X35,AA35),AA35+19/24)),"")</f>
      </c>
      <c r="AQ35">
        <f>IF(S35=1,(AE35-AF35)-AD35*(AM35-AN35),"")</f>
      </c>
      <c r="AR35">
        <f>IF(S35=1,AF35-AD35*AN35,"")</f>
      </c>
      <c r="AS35">
        <f>IF(S35=1,(AI35-AJ35)-(1-AD35)*(AM35-AN35),"")</f>
      </c>
      <c r="AT35">
        <f>IF(S35=1,AJ35-(1-AD35)*AN35,"")</f>
      </c>
      <c r="AU35">
        <f>IF(S35=1,(AG35-AH35)-AD35*(AO35-AP35),"")</f>
      </c>
      <c r="AV35">
        <f>IF(S35=1,AH35-AD35*AP35,"")</f>
      </c>
      <c r="AW35">
        <f>IF(S35=1,(AK35-AL35)-(1-AD35)*(AO35-AP35),"")</f>
      </c>
      <c r="AX35">
        <f>IF(S35=1,AL35-(1-AD35)*AP35,"")</f>
      </c>
    </row>
    <row r="36" spans="1:50" x14ac:dyDescent="0.25">
      <c r="A36" s="14"/>
      <c r="B36" s="14"/>
      <c r="C36" s="15"/>
      <c r="D36" s="10">
        <f>IF(J36="","",J36*(K36*INDEX('Parámetros'!$E$5:$E$7,T36)+L36*INDEX('Parámetros'!$F$5:$F$7,T36)+M36*INDEX('Parámetros'!$G$5:$G$7,T36)+N36*INDEX('Parámetros'!$H$5:$H$7,T36)+O36*INDEX('Parámetros'!$I$5:$I$7,T36)+P36*INDEX('Parámetros'!$J$5:$J$7,T36)+Q36*INDEX('Parámetros'!$K$5:$K$7,T36)+R36*INDEX('Parámetros'!$L$5:$L$7,T36)))</f>
      </c>
      <c r="E36" s="16"/>
      <c r="F36" s="16"/>
      <c r="G36" s="14"/>
      <c r="H36" s="14"/>
      <c r="I36" s="12">
        <f>IF(AND(E36="",F36=""),"",IF(S36=1,(V36-W36)/60,"Revisa entrada y salida"))</f>
      </c>
      <c r="J36" s="13">
        <f>IF(OR(S36&lt;&gt;1,C36=""),"",C36/INDEX('Parámetros'!$D$5:$D$7,T36))</f>
      </c>
      <c r="K36" s="12">
        <f>IF(S36=1,ROUND(1440*((1-AB36)*AS36+(1-AC36)*AW36),0)/60,"")</f>
      </c>
      <c r="L36" s="12">
        <f>IF(S36=1,ROUND(1440*((1-AB36)*AT36+(1-AC36)*AX36),0)/60,"")</f>
      </c>
      <c r="M36" s="12">
        <f>IF(S36=1,ROUND(1440*((1-AB36)*AR36+(1-AC36)*AV36),0)/60,"")</f>
      </c>
      <c r="N36" s="12">
        <f>IF(S36=1,ROUND(1440*(IF(OR(H36="Sí",H36="Si"),AB36*AQ36+AC36*AU36,0)),0)/60,"")</f>
      </c>
      <c r="O36" s="12">
        <f>IF(S36=1,ROUND(1440*(IF(OR(H36="Sí",H36="Si"),0,AB36*AQ36+AC36*AU36)),0)/60,"")</f>
      </c>
      <c r="P36" s="12">
        <f>IF(S36=1,ROUND(1440*(AB36*AR36+AC36*AV36),0)/60,"")</f>
      </c>
      <c r="Q36" s="12">
        <f>IF(S36=1,ROUND(1440*(AB36*AS36+AC36*AW36),0)/60,"")</f>
      </c>
      <c r="R36" s="12">
        <f>IF(S36=1,ROUND(1440*(AB36*AT36+AC36*AX36),0)/60,"")</f>
      </c>
      <c r="S36">
        <f>IF(AND(ISNUMBER(E36),ISNUMBER(F36)),IF(AND(F36&gt;E36,YEAR(E36)=2026,(F36-E36)*1440&lt;=1140),1,0),0)</f>
      </c>
      <c r="T36">
        <f>IF(S36=1,MATCH(INT(E36),'Parámetros'!$A$5:$A$7,1),"")</f>
      </c>
      <c r="U36">
        <f>IF(S36=1,INDEX('Parámetros'!$C$5:$C$7,T36)/24,"")</f>
      </c>
      <c r="V36">
        <f>IF(S36=1,ROUND((F36-E36)*1440,0),"")</f>
      </c>
      <c r="W36">
        <f>IF(S36=1,MIN(N(G36),V36),"")</f>
      </c>
      <c r="X36">
        <f>IF(S36=1,E36+(INT(V36/2)-INT(W36/2))/1440,"")</f>
      </c>
      <c r="Y36">
        <f>IF(S36=1,X36+W36/1440,"")</f>
      </c>
      <c r="Z36">
        <f>IF(S36=1,MIN(F36,IF(E36+U36&lt;=X36,E36+U36,E36+U36+W36/1440)),"")</f>
      </c>
      <c r="AA36">
        <f>IF(S36=1,INT(E36)+1,"")</f>
      </c>
      <c r="AB36">
        <f>IF(S36=1,IF(OR(WEEKDAY(AA36-1)=1,COUNTIF('Festivos 2026'!$A$5:$A$40,AA36-1)&gt;0),1,0),"")</f>
      </c>
      <c r="AC36">
        <f>IF(S36=1,IF(OR(WEEKDAY(AA36)=1,COUNTIF('Festivos 2026'!$A$5:$A$40,AA36)&gt;0),1,0),"")</f>
      </c>
      <c r="AD36">
        <f>IF(S36=1,IF(Y36&lt;=Z36,1,0),"")</f>
      </c>
      <c r="AE36">
        <f>IF(S36=1,MAX(0,MIN(Z36,AA36)-E36),"")</f>
      </c>
      <c r="AF36">
        <f>IF(S36=1,MAX(0,MIN(MIN(Z36,AA36),(AA36-1)+6/24)-E36)+MAX(0,MIN(Z36,AA36)-MAX(E36,(AA36-1)+19/24)),"")</f>
      </c>
      <c r="AG36">
        <f>IF(S36=1,MAX(0,Z36-MAX(E36,AA36)),"")</f>
      </c>
      <c r="AH36">
        <f>IF(S36=1,MAX(0,MIN(Z36,AA36+6/24)-MAX(E36,AA36))+MAX(0,Z36-MAX(MAX(E36,AA36),AA36+19/24)),"")</f>
      </c>
      <c r="AI36">
        <f>IF(S36=1,MAX(0,MIN(F36,AA36)-Z36),"")</f>
      </c>
      <c r="AJ36">
        <f>IF(S36=1,MAX(0,MIN(MIN(F36,AA36),(AA36-1)+6/24)-Z36)+MAX(0,MIN(F36,AA36)-MAX(Z36,(AA36-1)+19/24)),"")</f>
      </c>
      <c r="AK36">
        <f>IF(S36=1,MAX(0,F36-MAX(Z36,AA36)),"")</f>
      </c>
      <c r="AL36">
        <f>IF(S36=1,MAX(0,MIN(F36,AA36+6/24)-MAX(Z36,AA36))+MAX(0,F36-MAX(MAX(Z36,AA36),AA36+19/24)),"")</f>
      </c>
      <c r="AM36">
        <f>IF(S36=1,MAX(0,MIN(Y36,AA36)-X36),"")</f>
      </c>
      <c r="AN36">
        <f>IF(S36=1,MAX(0,MIN(MIN(Y36,AA36),(AA36-1)+6/24)-X36)+MAX(0,MIN(Y36,AA36)-MAX(X36,(AA36-1)+19/24)),"")</f>
      </c>
      <c r="AO36">
        <f>IF(S36=1,MAX(0,Y36-MAX(X36,AA36)),"")</f>
      </c>
      <c r="AP36">
        <f>IF(S36=1,MAX(0,MIN(Y36,AA36+6/24)-MAX(X36,AA36))+MAX(0,Y36-MAX(MAX(X36,AA36),AA36+19/24)),"")</f>
      </c>
      <c r="AQ36">
        <f>IF(S36=1,(AE36-AF36)-AD36*(AM36-AN36),"")</f>
      </c>
      <c r="AR36">
        <f>IF(S36=1,AF36-AD36*AN36,"")</f>
      </c>
      <c r="AS36">
        <f>IF(S36=1,(AI36-AJ36)-(1-AD36)*(AM36-AN36),"")</f>
      </c>
      <c r="AT36">
        <f>IF(S36=1,AJ36-(1-AD36)*AN36,"")</f>
      </c>
      <c r="AU36">
        <f>IF(S36=1,(AG36-AH36)-AD36*(AO36-AP36),"")</f>
      </c>
      <c r="AV36">
        <f>IF(S36=1,AH36-AD36*AP36,"")</f>
      </c>
      <c r="AW36">
        <f>IF(S36=1,(AK36-AL36)-(1-AD36)*(AO36-AP36),"")</f>
      </c>
      <c r="AX36">
        <f>IF(S36=1,AL36-(1-AD36)*AP36,"")</f>
      </c>
    </row>
    <row r="37" spans="1:50" x14ac:dyDescent="0.25">
      <c r="A37" s="14"/>
      <c r="B37" s="14"/>
      <c r="C37" s="15"/>
      <c r="D37" s="10">
        <f>IF(J37="","",J37*(K37*INDEX('Parámetros'!$E$5:$E$7,T37)+L37*INDEX('Parámetros'!$F$5:$F$7,T37)+M37*INDEX('Parámetros'!$G$5:$G$7,T37)+N37*INDEX('Parámetros'!$H$5:$H$7,T37)+O37*INDEX('Parámetros'!$I$5:$I$7,T37)+P37*INDEX('Parámetros'!$J$5:$J$7,T37)+Q37*INDEX('Parámetros'!$K$5:$K$7,T37)+R37*INDEX('Parámetros'!$L$5:$L$7,T37)))</f>
      </c>
      <c r="E37" s="16"/>
      <c r="F37" s="16"/>
      <c r="G37" s="14"/>
      <c r="H37" s="14"/>
      <c r="I37" s="12">
        <f>IF(AND(E37="",F37=""),"",IF(S37=1,(V37-W37)/60,"Revisa entrada y salida"))</f>
      </c>
      <c r="J37" s="13">
        <f>IF(OR(S37&lt;&gt;1,C37=""),"",C37/INDEX('Parámetros'!$D$5:$D$7,T37))</f>
      </c>
      <c r="K37" s="12">
        <f>IF(S37=1,ROUND(1440*((1-AB37)*AS37+(1-AC37)*AW37),0)/60,"")</f>
      </c>
      <c r="L37" s="12">
        <f>IF(S37=1,ROUND(1440*((1-AB37)*AT37+(1-AC37)*AX37),0)/60,"")</f>
      </c>
      <c r="M37" s="12">
        <f>IF(S37=1,ROUND(1440*((1-AB37)*AR37+(1-AC37)*AV37),0)/60,"")</f>
      </c>
      <c r="N37" s="12">
        <f>IF(S37=1,ROUND(1440*(IF(OR(H37="Sí",H37="Si"),AB37*AQ37+AC37*AU37,0)),0)/60,"")</f>
      </c>
      <c r="O37" s="12">
        <f>IF(S37=1,ROUND(1440*(IF(OR(H37="Sí",H37="Si"),0,AB37*AQ37+AC37*AU37)),0)/60,"")</f>
      </c>
      <c r="P37" s="12">
        <f>IF(S37=1,ROUND(1440*(AB37*AR37+AC37*AV37),0)/60,"")</f>
      </c>
      <c r="Q37" s="12">
        <f>IF(S37=1,ROUND(1440*(AB37*AS37+AC37*AW37),0)/60,"")</f>
      </c>
      <c r="R37" s="12">
        <f>IF(S37=1,ROUND(1440*(AB37*AT37+AC37*AX37),0)/60,"")</f>
      </c>
      <c r="S37">
        <f>IF(AND(ISNUMBER(E37),ISNUMBER(F37)),IF(AND(F37&gt;E37,YEAR(E37)=2026,(F37-E37)*1440&lt;=1140),1,0),0)</f>
      </c>
      <c r="T37">
        <f>IF(S37=1,MATCH(INT(E37),'Parámetros'!$A$5:$A$7,1),"")</f>
      </c>
      <c r="U37">
        <f>IF(S37=1,INDEX('Parámetros'!$C$5:$C$7,T37)/24,"")</f>
      </c>
      <c r="V37">
        <f>IF(S37=1,ROUND((F37-E37)*1440,0),"")</f>
      </c>
      <c r="W37">
        <f>IF(S37=1,MIN(N(G37),V37),"")</f>
      </c>
      <c r="X37">
        <f>IF(S37=1,E37+(INT(V37/2)-INT(W37/2))/1440,"")</f>
      </c>
      <c r="Y37">
        <f>IF(S37=1,X37+W37/1440,"")</f>
      </c>
      <c r="Z37">
        <f>IF(S37=1,MIN(F37,IF(E37+U37&lt;=X37,E37+U37,E37+U37+W37/1440)),"")</f>
      </c>
      <c r="AA37">
        <f>IF(S37=1,INT(E37)+1,"")</f>
      </c>
      <c r="AB37">
        <f>IF(S37=1,IF(OR(WEEKDAY(AA37-1)=1,COUNTIF('Festivos 2026'!$A$5:$A$40,AA37-1)&gt;0),1,0),"")</f>
      </c>
      <c r="AC37">
        <f>IF(S37=1,IF(OR(WEEKDAY(AA37)=1,COUNTIF('Festivos 2026'!$A$5:$A$40,AA37)&gt;0),1,0),"")</f>
      </c>
      <c r="AD37">
        <f>IF(S37=1,IF(Y37&lt;=Z37,1,0),"")</f>
      </c>
      <c r="AE37">
        <f>IF(S37=1,MAX(0,MIN(Z37,AA37)-E37),"")</f>
      </c>
      <c r="AF37">
        <f>IF(S37=1,MAX(0,MIN(MIN(Z37,AA37),(AA37-1)+6/24)-E37)+MAX(0,MIN(Z37,AA37)-MAX(E37,(AA37-1)+19/24)),"")</f>
      </c>
      <c r="AG37">
        <f>IF(S37=1,MAX(0,Z37-MAX(E37,AA37)),"")</f>
      </c>
      <c r="AH37">
        <f>IF(S37=1,MAX(0,MIN(Z37,AA37+6/24)-MAX(E37,AA37))+MAX(0,Z37-MAX(MAX(E37,AA37),AA37+19/24)),"")</f>
      </c>
      <c r="AI37">
        <f>IF(S37=1,MAX(0,MIN(F37,AA37)-Z37),"")</f>
      </c>
      <c r="AJ37">
        <f>IF(S37=1,MAX(0,MIN(MIN(F37,AA37),(AA37-1)+6/24)-Z37)+MAX(0,MIN(F37,AA37)-MAX(Z37,(AA37-1)+19/24)),"")</f>
      </c>
      <c r="AK37">
        <f>IF(S37=1,MAX(0,F37-MAX(Z37,AA37)),"")</f>
      </c>
      <c r="AL37">
        <f>IF(S37=1,MAX(0,MIN(F37,AA37+6/24)-MAX(Z37,AA37))+MAX(0,F37-MAX(MAX(Z37,AA37),AA37+19/24)),"")</f>
      </c>
      <c r="AM37">
        <f>IF(S37=1,MAX(0,MIN(Y37,AA37)-X37),"")</f>
      </c>
      <c r="AN37">
        <f>IF(S37=1,MAX(0,MIN(MIN(Y37,AA37),(AA37-1)+6/24)-X37)+MAX(0,MIN(Y37,AA37)-MAX(X37,(AA37-1)+19/24)),"")</f>
      </c>
      <c r="AO37">
        <f>IF(S37=1,MAX(0,Y37-MAX(X37,AA37)),"")</f>
      </c>
      <c r="AP37">
        <f>IF(S37=1,MAX(0,MIN(Y37,AA37+6/24)-MAX(X37,AA37))+MAX(0,Y37-MAX(MAX(X37,AA37),AA37+19/24)),"")</f>
      </c>
      <c r="AQ37">
        <f>IF(S37=1,(AE37-AF37)-AD37*(AM37-AN37),"")</f>
      </c>
      <c r="AR37">
        <f>IF(S37=1,AF37-AD37*AN37,"")</f>
      </c>
      <c r="AS37">
        <f>IF(S37=1,(AI37-AJ37)-(1-AD37)*(AM37-AN37),"")</f>
      </c>
      <c r="AT37">
        <f>IF(S37=1,AJ37-(1-AD37)*AN37,"")</f>
      </c>
      <c r="AU37">
        <f>IF(S37=1,(AG37-AH37)-AD37*(AO37-AP37),"")</f>
      </c>
      <c r="AV37">
        <f>IF(S37=1,AH37-AD37*AP37,"")</f>
      </c>
      <c r="AW37">
        <f>IF(S37=1,(AK37-AL37)-(1-AD37)*(AO37-AP37),"")</f>
      </c>
      <c r="AX37">
        <f>IF(S37=1,AL37-(1-AD37)*AP37,"")</f>
      </c>
    </row>
    <row r="38" spans="1:50" x14ac:dyDescent="0.25">
      <c r="A38" s="14"/>
      <c r="B38" s="14"/>
      <c r="C38" s="15"/>
      <c r="D38" s="10">
        <f>IF(J38="","",J38*(K38*INDEX('Parámetros'!$E$5:$E$7,T38)+L38*INDEX('Parámetros'!$F$5:$F$7,T38)+M38*INDEX('Parámetros'!$G$5:$G$7,T38)+N38*INDEX('Parámetros'!$H$5:$H$7,T38)+O38*INDEX('Parámetros'!$I$5:$I$7,T38)+P38*INDEX('Parámetros'!$J$5:$J$7,T38)+Q38*INDEX('Parámetros'!$K$5:$K$7,T38)+R38*INDEX('Parámetros'!$L$5:$L$7,T38)))</f>
      </c>
      <c r="E38" s="16"/>
      <c r="F38" s="16"/>
      <c r="G38" s="14"/>
      <c r="H38" s="14"/>
      <c r="I38" s="12">
        <f>IF(AND(E38="",F38=""),"",IF(S38=1,(V38-W38)/60,"Revisa entrada y salida"))</f>
      </c>
      <c r="J38" s="13">
        <f>IF(OR(S38&lt;&gt;1,C38=""),"",C38/INDEX('Parámetros'!$D$5:$D$7,T38))</f>
      </c>
      <c r="K38" s="12">
        <f>IF(S38=1,ROUND(1440*((1-AB38)*AS38+(1-AC38)*AW38),0)/60,"")</f>
      </c>
      <c r="L38" s="12">
        <f>IF(S38=1,ROUND(1440*((1-AB38)*AT38+(1-AC38)*AX38),0)/60,"")</f>
      </c>
      <c r="M38" s="12">
        <f>IF(S38=1,ROUND(1440*((1-AB38)*AR38+(1-AC38)*AV38),0)/60,"")</f>
      </c>
      <c r="N38" s="12">
        <f>IF(S38=1,ROUND(1440*(IF(OR(H38="Sí",H38="Si"),AB38*AQ38+AC38*AU38,0)),0)/60,"")</f>
      </c>
      <c r="O38" s="12">
        <f>IF(S38=1,ROUND(1440*(IF(OR(H38="Sí",H38="Si"),0,AB38*AQ38+AC38*AU38)),0)/60,"")</f>
      </c>
      <c r="P38" s="12">
        <f>IF(S38=1,ROUND(1440*(AB38*AR38+AC38*AV38),0)/60,"")</f>
      </c>
      <c r="Q38" s="12">
        <f>IF(S38=1,ROUND(1440*(AB38*AS38+AC38*AW38),0)/60,"")</f>
      </c>
      <c r="R38" s="12">
        <f>IF(S38=1,ROUND(1440*(AB38*AT38+AC38*AX38),0)/60,"")</f>
      </c>
      <c r="S38">
        <f>IF(AND(ISNUMBER(E38),ISNUMBER(F38)),IF(AND(F38&gt;E38,YEAR(E38)=2026,(F38-E38)*1440&lt;=1140),1,0),0)</f>
      </c>
      <c r="T38">
        <f>IF(S38=1,MATCH(INT(E38),'Parámetros'!$A$5:$A$7,1),"")</f>
      </c>
      <c r="U38">
        <f>IF(S38=1,INDEX('Parámetros'!$C$5:$C$7,T38)/24,"")</f>
      </c>
      <c r="V38">
        <f>IF(S38=1,ROUND((F38-E38)*1440,0),"")</f>
      </c>
      <c r="W38">
        <f>IF(S38=1,MIN(N(G38),V38),"")</f>
      </c>
      <c r="X38">
        <f>IF(S38=1,E38+(INT(V38/2)-INT(W38/2))/1440,"")</f>
      </c>
      <c r="Y38">
        <f>IF(S38=1,X38+W38/1440,"")</f>
      </c>
      <c r="Z38">
        <f>IF(S38=1,MIN(F38,IF(E38+U38&lt;=X38,E38+U38,E38+U38+W38/1440)),"")</f>
      </c>
      <c r="AA38">
        <f>IF(S38=1,INT(E38)+1,"")</f>
      </c>
      <c r="AB38">
        <f>IF(S38=1,IF(OR(WEEKDAY(AA38-1)=1,COUNTIF('Festivos 2026'!$A$5:$A$40,AA38-1)&gt;0),1,0),"")</f>
      </c>
      <c r="AC38">
        <f>IF(S38=1,IF(OR(WEEKDAY(AA38)=1,COUNTIF('Festivos 2026'!$A$5:$A$40,AA38)&gt;0),1,0),"")</f>
      </c>
      <c r="AD38">
        <f>IF(S38=1,IF(Y38&lt;=Z38,1,0),"")</f>
      </c>
      <c r="AE38">
        <f>IF(S38=1,MAX(0,MIN(Z38,AA38)-E38),"")</f>
      </c>
      <c r="AF38">
        <f>IF(S38=1,MAX(0,MIN(MIN(Z38,AA38),(AA38-1)+6/24)-E38)+MAX(0,MIN(Z38,AA38)-MAX(E38,(AA38-1)+19/24)),"")</f>
      </c>
      <c r="AG38">
        <f>IF(S38=1,MAX(0,Z38-MAX(E38,AA38)),"")</f>
      </c>
      <c r="AH38">
        <f>IF(S38=1,MAX(0,MIN(Z38,AA38+6/24)-MAX(E38,AA38))+MAX(0,Z38-MAX(MAX(E38,AA38),AA38+19/24)),"")</f>
      </c>
      <c r="AI38">
        <f>IF(S38=1,MAX(0,MIN(F38,AA38)-Z38),"")</f>
      </c>
      <c r="AJ38">
        <f>IF(S38=1,MAX(0,MIN(MIN(F38,AA38),(AA38-1)+6/24)-Z38)+MAX(0,MIN(F38,AA38)-MAX(Z38,(AA38-1)+19/24)),"")</f>
      </c>
      <c r="AK38">
        <f>IF(S38=1,MAX(0,F38-MAX(Z38,AA38)),"")</f>
      </c>
      <c r="AL38">
        <f>IF(S38=1,MAX(0,MIN(F38,AA38+6/24)-MAX(Z38,AA38))+MAX(0,F38-MAX(MAX(Z38,AA38),AA38+19/24)),"")</f>
      </c>
      <c r="AM38">
        <f>IF(S38=1,MAX(0,MIN(Y38,AA38)-X38),"")</f>
      </c>
      <c r="AN38">
        <f>IF(S38=1,MAX(0,MIN(MIN(Y38,AA38),(AA38-1)+6/24)-X38)+MAX(0,MIN(Y38,AA38)-MAX(X38,(AA38-1)+19/24)),"")</f>
      </c>
      <c r="AO38">
        <f>IF(S38=1,MAX(0,Y38-MAX(X38,AA38)),"")</f>
      </c>
      <c r="AP38">
        <f>IF(S38=1,MAX(0,MIN(Y38,AA38+6/24)-MAX(X38,AA38))+MAX(0,Y38-MAX(MAX(X38,AA38),AA38+19/24)),"")</f>
      </c>
      <c r="AQ38">
        <f>IF(S38=1,(AE38-AF38)-AD38*(AM38-AN38),"")</f>
      </c>
      <c r="AR38">
        <f>IF(S38=1,AF38-AD38*AN38,"")</f>
      </c>
      <c r="AS38">
        <f>IF(S38=1,(AI38-AJ38)-(1-AD38)*(AM38-AN38),"")</f>
      </c>
      <c r="AT38">
        <f>IF(S38=1,AJ38-(1-AD38)*AN38,"")</f>
      </c>
      <c r="AU38">
        <f>IF(S38=1,(AG38-AH38)-AD38*(AO38-AP38),"")</f>
      </c>
      <c r="AV38">
        <f>IF(S38=1,AH38-AD38*AP38,"")</f>
      </c>
      <c r="AW38">
        <f>IF(S38=1,(AK38-AL38)-(1-AD38)*(AO38-AP38),"")</f>
      </c>
      <c r="AX38">
        <f>IF(S38=1,AL38-(1-AD38)*AP38,"")</f>
      </c>
    </row>
    <row r="39" spans="1:50" x14ac:dyDescent="0.25">
      <c r="A39" s="14"/>
      <c r="B39" s="14"/>
      <c r="C39" s="15"/>
      <c r="D39" s="10">
        <f>IF(J39="","",J39*(K39*INDEX('Parámetros'!$E$5:$E$7,T39)+L39*INDEX('Parámetros'!$F$5:$F$7,T39)+M39*INDEX('Parámetros'!$G$5:$G$7,T39)+N39*INDEX('Parámetros'!$H$5:$H$7,T39)+O39*INDEX('Parámetros'!$I$5:$I$7,T39)+P39*INDEX('Parámetros'!$J$5:$J$7,T39)+Q39*INDEX('Parámetros'!$K$5:$K$7,T39)+R39*INDEX('Parámetros'!$L$5:$L$7,T39)))</f>
      </c>
      <c r="E39" s="16"/>
      <c r="F39" s="16"/>
      <c r="G39" s="14"/>
      <c r="H39" s="14"/>
      <c r="I39" s="12">
        <f>IF(AND(E39="",F39=""),"",IF(S39=1,(V39-W39)/60,"Revisa entrada y salida"))</f>
      </c>
      <c r="J39" s="13">
        <f>IF(OR(S39&lt;&gt;1,C39=""),"",C39/INDEX('Parámetros'!$D$5:$D$7,T39))</f>
      </c>
      <c r="K39" s="12">
        <f>IF(S39=1,ROUND(1440*((1-AB39)*AS39+(1-AC39)*AW39),0)/60,"")</f>
      </c>
      <c r="L39" s="12">
        <f>IF(S39=1,ROUND(1440*((1-AB39)*AT39+(1-AC39)*AX39),0)/60,"")</f>
      </c>
      <c r="M39" s="12">
        <f>IF(S39=1,ROUND(1440*((1-AB39)*AR39+(1-AC39)*AV39),0)/60,"")</f>
      </c>
      <c r="N39" s="12">
        <f>IF(S39=1,ROUND(1440*(IF(OR(H39="Sí",H39="Si"),AB39*AQ39+AC39*AU39,0)),0)/60,"")</f>
      </c>
      <c r="O39" s="12">
        <f>IF(S39=1,ROUND(1440*(IF(OR(H39="Sí",H39="Si"),0,AB39*AQ39+AC39*AU39)),0)/60,"")</f>
      </c>
      <c r="P39" s="12">
        <f>IF(S39=1,ROUND(1440*(AB39*AR39+AC39*AV39),0)/60,"")</f>
      </c>
      <c r="Q39" s="12">
        <f>IF(S39=1,ROUND(1440*(AB39*AS39+AC39*AW39),0)/60,"")</f>
      </c>
      <c r="R39" s="12">
        <f>IF(S39=1,ROUND(1440*(AB39*AT39+AC39*AX39),0)/60,"")</f>
      </c>
      <c r="S39">
        <f>IF(AND(ISNUMBER(E39),ISNUMBER(F39)),IF(AND(F39&gt;E39,YEAR(E39)=2026,(F39-E39)*1440&lt;=1140),1,0),0)</f>
      </c>
      <c r="T39">
        <f>IF(S39=1,MATCH(INT(E39),'Parámetros'!$A$5:$A$7,1),"")</f>
      </c>
      <c r="U39">
        <f>IF(S39=1,INDEX('Parámetros'!$C$5:$C$7,T39)/24,"")</f>
      </c>
      <c r="V39">
        <f>IF(S39=1,ROUND((F39-E39)*1440,0),"")</f>
      </c>
      <c r="W39">
        <f>IF(S39=1,MIN(N(G39),V39),"")</f>
      </c>
      <c r="X39">
        <f>IF(S39=1,E39+(INT(V39/2)-INT(W39/2))/1440,"")</f>
      </c>
      <c r="Y39">
        <f>IF(S39=1,X39+W39/1440,"")</f>
      </c>
      <c r="Z39">
        <f>IF(S39=1,MIN(F39,IF(E39+U39&lt;=X39,E39+U39,E39+U39+W39/1440)),"")</f>
      </c>
      <c r="AA39">
        <f>IF(S39=1,INT(E39)+1,"")</f>
      </c>
      <c r="AB39">
        <f>IF(S39=1,IF(OR(WEEKDAY(AA39-1)=1,COUNTIF('Festivos 2026'!$A$5:$A$40,AA39-1)&gt;0),1,0),"")</f>
      </c>
      <c r="AC39">
        <f>IF(S39=1,IF(OR(WEEKDAY(AA39)=1,COUNTIF('Festivos 2026'!$A$5:$A$40,AA39)&gt;0),1,0),"")</f>
      </c>
      <c r="AD39">
        <f>IF(S39=1,IF(Y39&lt;=Z39,1,0),"")</f>
      </c>
      <c r="AE39">
        <f>IF(S39=1,MAX(0,MIN(Z39,AA39)-E39),"")</f>
      </c>
      <c r="AF39">
        <f>IF(S39=1,MAX(0,MIN(MIN(Z39,AA39),(AA39-1)+6/24)-E39)+MAX(0,MIN(Z39,AA39)-MAX(E39,(AA39-1)+19/24)),"")</f>
      </c>
      <c r="AG39">
        <f>IF(S39=1,MAX(0,Z39-MAX(E39,AA39)),"")</f>
      </c>
      <c r="AH39">
        <f>IF(S39=1,MAX(0,MIN(Z39,AA39+6/24)-MAX(E39,AA39))+MAX(0,Z39-MAX(MAX(E39,AA39),AA39+19/24)),"")</f>
      </c>
      <c r="AI39">
        <f>IF(S39=1,MAX(0,MIN(F39,AA39)-Z39),"")</f>
      </c>
      <c r="AJ39">
        <f>IF(S39=1,MAX(0,MIN(MIN(F39,AA39),(AA39-1)+6/24)-Z39)+MAX(0,MIN(F39,AA39)-MAX(Z39,(AA39-1)+19/24)),"")</f>
      </c>
      <c r="AK39">
        <f>IF(S39=1,MAX(0,F39-MAX(Z39,AA39)),"")</f>
      </c>
      <c r="AL39">
        <f>IF(S39=1,MAX(0,MIN(F39,AA39+6/24)-MAX(Z39,AA39))+MAX(0,F39-MAX(MAX(Z39,AA39),AA39+19/24)),"")</f>
      </c>
      <c r="AM39">
        <f>IF(S39=1,MAX(0,MIN(Y39,AA39)-X39),"")</f>
      </c>
      <c r="AN39">
        <f>IF(S39=1,MAX(0,MIN(MIN(Y39,AA39),(AA39-1)+6/24)-X39)+MAX(0,MIN(Y39,AA39)-MAX(X39,(AA39-1)+19/24)),"")</f>
      </c>
      <c r="AO39">
        <f>IF(S39=1,MAX(0,Y39-MAX(X39,AA39)),"")</f>
      </c>
      <c r="AP39">
        <f>IF(S39=1,MAX(0,MIN(Y39,AA39+6/24)-MAX(X39,AA39))+MAX(0,Y39-MAX(MAX(X39,AA39),AA39+19/24)),"")</f>
      </c>
      <c r="AQ39">
        <f>IF(S39=1,(AE39-AF39)-AD39*(AM39-AN39),"")</f>
      </c>
      <c r="AR39">
        <f>IF(S39=1,AF39-AD39*AN39,"")</f>
      </c>
      <c r="AS39">
        <f>IF(S39=1,(AI39-AJ39)-(1-AD39)*(AM39-AN39),"")</f>
      </c>
      <c r="AT39">
        <f>IF(S39=1,AJ39-(1-AD39)*AN39,"")</f>
      </c>
      <c r="AU39">
        <f>IF(S39=1,(AG39-AH39)-AD39*(AO39-AP39),"")</f>
      </c>
      <c r="AV39">
        <f>IF(S39=1,AH39-AD39*AP39,"")</f>
      </c>
      <c r="AW39">
        <f>IF(S39=1,(AK39-AL39)-(1-AD39)*(AO39-AP39),"")</f>
      </c>
      <c r="AX39">
        <f>IF(S39=1,AL39-(1-AD39)*AP39,"")</f>
      </c>
    </row>
    <row r="40" spans="1:50" x14ac:dyDescent="0.25">
      <c r="A40" s="14"/>
      <c r="B40" s="14"/>
      <c r="C40" s="15"/>
      <c r="D40" s="10">
        <f>IF(J40="","",J40*(K40*INDEX('Parámetros'!$E$5:$E$7,T40)+L40*INDEX('Parámetros'!$F$5:$F$7,T40)+M40*INDEX('Parámetros'!$G$5:$G$7,T40)+N40*INDEX('Parámetros'!$H$5:$H$7,T40)+O40*INDEX('Parámetros'!$I$5:$I$7,T40)+P40*INDEX('Parámetros'!$J$5:$J$7,T40)+Q40*INDEX('Parámetros'!$K$5:$K$7,T40)+R40*INDEX('Parámetros'!$L$5:$L$7,T40)))</f>
      </c>
      <c r="E40" s="16"/>
      <c r="F40" s="16"/>
      <c r="G40" s="14"/>
      <c r="H40" s="14"/>
      <c r="I40" s="12">
        <f>IF(AND(E40="",F40=""),"",IF(S40=1,(V40-W40)/60,"Revisa entrada y salida"))</f>
      </c>
      <c r="J40" s="13">
        <f>IF(OR(S40&lt;&gt;1,C40=""),"",C40/INDEX('Parámetros'!$D$5:$D$7,T40))</f>
      </c>
      <c r="K40" s="12">
        <f>IF(S40=1,ROUND(1440*((1-AB40)*AS40+(1-AC40)*AW40),0)/60,"")</f>
      </c>
      <c r="L40" s="12">
        <f>IF(S40=1,ROUND(1440*((1-AB40)*AT40+(1-AC40)*AX40),0)/60,"")</f>
      </c>
      <c r="M40" s="12">
        <f>IF(S40=1,ROUND(1440*((1-AB40)*AR40+(1-AC40)*AV40),0)/60,"")</f>
      </c>
      <c r="N40" s="12">
        <f>IF(S40=1,ROUND(1440*(IF(OR(H40="Sí",H40="Si"),AB40*AQ40+AC40*AU40,0)),0)/60,"")</f>
      </c>
      <c r="O40" s="12">
        <f>IF(S40=1,ROUND(1440*(IF(OR(H40="Sí",H40="Si"),0,AB40*AQ40+AC40*AU40)),0)/60,"")</f>
      </c>
      <c r="P40" s="12">
        <f>IF(S40=1,ROUND(1440*(AB40*AR40+AC40*AV40),0)/60,"")</f>
      </c>
      <c r="Q40" s="12">
        <f>IF(S40=1,ROUND(1440*(AB40*AS40+AC40*AW40),0)/60,"")</f>
      </c>
      <c r="R40" s="12">
        <f>IF(S40=1,ROUND(1440*(AB40*AT40+AC40*AX40),0)/60,"")</f>
      </c>
      <c r="S40">
        <f>IF(AND(ISNUMBER(E40),ISNUMBER(F40)),IF(AND(F40&gt;E40,YEAR(E40)=2026,(F40-E40)*1440&lt;=1140),1,0),0)</f>
      </c>
      <c r="T40">
        <f>IF(S40=1,MATCH(INT(E40),'Parámetros'!$A$5:$A$7,1),"")</f>
      </c>
      <c r="U40">
        <f>IF(S40=1,INDEX('Parámetros'!$C$5:$C$7,T40)/24,"")</f>
      </c>
      <c r="V40">
        <f>IF(S40=1,ROUND((F40-E40)*1440,0),"")</f>
      </c>
      <c r="W40">
        <f>IF(S40=1,MIN(N(G40),V40),"")</f>
      </c>
      <c r="X40">
        <f>IF(S40=1,E40+(INT(V40/2)-INT(W40/2))/1440,"")</f>
      </c>
      <c r="Y40">
        <f>IF(S40=1,X40+W40/1440,"")</f>
      </c>
      <c r="Z40">
        <f>IF(S40=1,MIN(F40,IF(E40+U40&lt;=X40,E40+U40,E40+U40+W40/1440)),"")</f>
      </c>
      <c r="AA40">
        <f>IF(S40=1,INT(E40)+1,"")</f>
      </c>
      <c r="AB40">
        <f>IF(S40=1,IF(OR(WEEKDAY(AA40-1)=1,COUNTIF('Festivos 2026'!$A$5:$A$40,AA40-1)&gt;0),1,0),"")</f>
      </c>
      <c r="AC40">
        <f>IF(S40=1,IF(OR(WEEKDAY(AA40)=1,COUNTIF('Festivos 2026'!$A$5:$A$40,AA40)&gt;0),1,0),"")</f>
      </c>
      <c r="AD40">
        <f>IF(S40=1,IF(Y40&lt;=Z40,1,0),"")</f>
      </c>
      <c r="AE40">
        <f>IF(S40=1,MAX(0,MIN(Z40,AA40)-E40),"")</f>
      </c>
      <c r="AF40">
        <f>IF(S40=1,MAX(0,MIN(MIN(Z40,AA40),(AA40-1)+6/24)-E40)+MAX(0,MIN(Z40,AA40)-MAX(E40,(AA40-1)+19/24)),"")</f>
      </c>
      <c r="AG40">
        <f>IF(S40=1,MAX(0,Z40-MAX(E40,AA40)),"")</f>
      </c>
      <c r="AH40">
        <f>IF(S40=1,MAX(0,MIN(Z40,AA40+6/24)-MAX(E40,AA40))+MAX(0,Z40-MAX(MAX(E40,AA40),AA40+19/24)),"")</f>
      </c>
      <c r="AI40">
        <f>IF(S40=1,MAX(0,MIN(F40,AA40)-Z40),"")</f>
      </c>
      <c r="AJ40">
        <f>IF(S40=1,MAX(0,MIN(MIN(F40,AA40),(AA40-1)+6/24)-Z40)+MAX(0,MIN(F40,AA40)-MAX(Z40,(AA40-1)+19/24)),"")</f>
      </c>
      <c r="AK40">
        <f>IF(S40=1,MAX(0,F40-MAX(Z40,AA40)),"")</f>
      </c>
      <c r="AL40">
        <f>IF(S40=1,MAX(0,MIN(F40,AA40+6/24)-MAX(Z40,AA40))+MAX(0,F40-MAX(MAX(Z40,AA40),AA40+19/24)),"")</f>
      </c>
      <c r="AM40">
        <f>IF(S40=1,MAX(0,MIN(Y40,AA40)-X40),"")</f>
      </c>
      <c r="AN40">
        <f>IF(S40=1,MAX(0,MIN(MIN(Y40,AA40),(AA40-1)+6/24)-X40)+MAX(0,MIN(Y40,AA40)-MAX(X40,(AA40-1)+19/24)),"")</f>
      </c>
      <c r="AO40">
        <f>IF(S40=1,MAX(0,Y40-MAX(X40,AA40)),"")</f>
      </c>
      <c r="AP40">
        <f>IF(S40=1,MAX(0,MIN(Y40,AA40+6/24)-MAX(X40,AA40))+MAX(0,Y40-MAX(MAX(X40,AA40),AA40+19/24)),"")</f>
      </c>
      <c r="AQ40">
        <f>IF(S40=1,(AE40-AF40)-AD40*(AM40-AN40),"")</f>
      </c>
      <c r="AR40">
        <f>IF(S40=1,AF40-AD40*AN40,"")</f>
      </c>
      <c r="AS40">
        <f>IF(S40=1,(AI40-AJ40)-(1-AD40)*(AM40-AN40),"")</f>
      </c>
      <c r="AT40">
        <f>IF(S40=1,AJ40-(1-AD40)*AN40,"")</f>
      </c>
      <c r="AU40">
        <f>IF(S40=1,(AG40-AH40)-AD40*(AO40-AP40),"")</f>
      </c>
      <c r="AV40">
        <f>IF(S40=1,AH40-AD40*AP40,"")</f>
      </c>
      <c r="AW40">
        <f>IF(S40=1,(AK40-AL40)-(1-AD40)*(AO40-AP40),"")</f>
      </c>
      <c r="AX40">
        <f>IF(S40=1,AL40-(1-AD40)*AP40,"")</f>
      </c>
    </row>
    <row r="41" spans="1:50" x14ac:dyDescent="0.25">
      <c r="A41" s="14"/>
      <c r="B41" s="14"/>
      <c r="C41" s="15"/>
      <c r="D41" s="10">
        <f>IF(J41="","",J41*(K41*INDEX('Parámetros'!$E$5:$E$7,T41)+L41*INDEX('Parámetros'!$F$5:$F$7,T41)+M41*INDEX('Parámetros'!$G$5:$G$7,T41)+N41*INDEX('Parámetros'!$H$5:$H$7,T41)+O41*INDEX('Parámetros'!$I$5:$I$7,T41)+P41*INDEX('Parámetros'!$J$5:$J$7,T41)+Q41*INDEX('Parámetros'!$K$5:$K$7,T41)+R41*INDEX('Parámetros'!$L$5:$L$7,T41)))</f>
      </c>
      <c r="E41" s="16"/>
      <c r="F41" s="16"/>
      <c r="G41" s="14"/>
      <c r="H41" s="14"/>
      <c r="I41" s="12">
        <f>IF(AND(E41="",F41=""),"",IF(S41=1,(V41-W41)/60,"Revisa entrada y salida"))</f>
      </c>
      <c r="J41" s="13">
        <f>IF(OR(S41&lt;&gt;1,C41=""),"",C41/INDEX('Parámetros'!$D$5:$D$7,T41))</f>
      </c>
      <c r="K41" s="12">
        <f>IF(S41=1,ROUND(1440*((1-AB41)*AS41+(1-AC41)*AW41),0)/60,"")</f>
      </c>
      <c r="L41" s="12">
        <f>IF(S41=1,ROUND(1440*((1-AB41)*AT41+(1-AC41)*AX41),0)/60,"")</f>
      </c>
      <c r="M41" s="12">
        <f>IF(S41=1,ROUND(1440*((1-AB41)*AR41+(1-AC41)*AV41),0)/60,"")</f>
      </c>
      <c r="N41" s="12">
        <f>IF(S41=1,ROUND(1440*(IF(OR(H41="Sí",H41="Si"),AB41*AQ41+AC41*AU41,0)),0)/60,"")</f>
      </c>
      <c r="O41" s="12">
        <f>IF(S41=1,ROUND(1440*(IF(OR(H41="Sí",H41="Si"),0,AB41*AQ41+AC41*AU41)),0)/60,"")</f>
      </c>
      <c r="P41" s="12">
        <f>IF(S41=1,ROUND(1440*(AB41*AR41+AC41*AV41),0)/60,"")</f>
      </c>
      <c r="Q41" s="12">
        <f>IF(S41=1,ROUND(1440*(AB41*AS41+AC41*AW41),0)/60,"")</f>
      </c>
      <c r="R41" s="12">
        <f>IF(S41=1,ROUND(1440*(AB41*AT41+AC41*AX41),0)/60,"")</f>
      </c>
      <c r="S41">
        <f>IF(AND(ISNUMBER(E41),ISNUMBER(F41)),IF(AND(F41&gt;E41,YEAR(E41)=2026,(F41-E41)*1440&lt;=1140),1,0),0)</f>
      </c>
      <c r="T41">
        <f>IF(S41=1,MATCH(INT(E41),'Parámetros'!$A$5:$A$7,1),"")</f>
      </c>
      <c r="U41">
        <f>IF(S41=1,INDEX('Parámetros'!$C$5:$C$7,T41)/24,"")</f>
      </c>
      <c r="V41">
        <f>IF(S41=1,ROUND((F41-E41)*1440,0),"")</f>
      </c>
      <c r="W41">
        <f>IF(S41=1,MIN(N(G41),V41),"")</f>
      </c>
      <c r="X41">
        <f>IF(S41=1,E41+(INT(V41/2)-INT(W41/2))/1440,"")</f>
      </c>
      <c r="Y41">
        <f>IF(S41=1,X41+W41/1440,"")</f>
      </c>
      <c r="Z41">
        <f>IF(S41=1,MIN(F41,IF(E41+U41&lt;=X41,E41+U41,E41+U41+W41/1440)),"")</f>
      </c>
      <c r="AA41">
        <f>IF(S41=1,INT(E41)+1,"")</f>
      </c>
      <c r="AB41">
        <f>IF(S41=1,IF(OR(WEEKDAY(AA41-1)=1,COUNTIF('Festivos 2026'!$A$5:$A$40,AA41-1)&gt;0),1,0),"")</f>
      </c>
      <c r="AC41">
        <f>IF(S41=1,IF(OR(WEEKDAY(AA41)=1,COUNTIF('Festivos 2026'!$A$5:$A$40,AA41)&gt;0),1,0),"")</f>
      </c>
      <c r="AD41">
        <f>IF(S41=1,IF(Y41&lt;=Z41,1,0),"")</f>
      </c>
      <c r="AE41">
        <f>IF(S41=1,MAX(0,MIN(Z41,AA41)-E41),"")</f>
      </c>
      <c r="AF41">
        <f>IF(S41=1,MAX(0,MIN(MIN(Z41,AA41),(AA41-1)+6/24)-E41)+MAX(0,MIN(Z41,AA41)-MAX(E41,(AA41-1)+19/24)),"")</f>
      </c>
      <c r="AG41">
        <f>IF(S41=1,MAX(0,Z41-MAX(E41,AA41)),"")</f>
      </c>
      <c r="AH41">
        <f>IF(S41=1,MAX(0,MIN(Z41,AA41+6/24)-MAX(E41,AA41))+MAX(0,Z41-MAX(MAX(E41,AA41),AA41+19/24)),"")</f>
      </c>
      <c r="AI41">
        <f>IF(S41=1,MAX(0,MIN(F41,AA41)-Z41),"")</f>
      </c>
      <c r="AJ41">
        <f>IF(S41=1,MAX(0,MIN(MIN(F41,AA41),(AA41-1)+6/24)-Z41)+MAX(0,MIN(F41,AA41)-MAX(Z41,(AA41-1)+19/24)),"")</f>
      </c>
      <c r="AK41">
        <f>IF(S41=1,MAX(0,F41-MAX(Z41,AA41)),"")</f>
      </c>
      <c r="AL41">
        <f>IF(S41=1,MAX(0,MIN(F41,AA41+6/24)-MAX(Z41,AA41))+MAX(0,F41-MAX(MAX(Z41,AA41),AA41+19/24)),"")</f>
      </c>
      <c r="AM41">
        <f>IF(S41=1,MAX(0,MIN(Y41,AA41)-X41),"")</f>
      </c>
      <c r="AN41">
        <f>IF(S41=1,MAX(0,MIN(MIN(Y41,AA41),(AA41-1)+6/24)-X41)+MAX(0,MIN(Y41,AA41)-MAX(X41,(AA41-1)+19/24)),"")</f>
      </c>
      <c r="AO41">
        <f>IF(S41=1,MAX(0,Y41-MAX(X41,AA41)),"")</f>
      </c>
      <c r="AP41">
        <f>IF(S41=1,MAX(0,MIN(Y41,AA41+6/24)-MAX(X41,AA41))+MAX(0,Y41-MAX(MAX(X41,AA41),AA41+19/24)),"")</f>
      </c>
      <c r="AQ41">
        <f>IF(S41=1,(AE41-AF41)-AD41*(AM41-AN41),"")</f>
      </c>
      <c r="AR41">
        <f>IF(S41=1,AF41-AD41*AN41,"")</f>
      </c>
      <c r="AS41">
        <f>IF(S41=1,(AI41-AJ41)-(1-AD41)*(AM41-AN41),"")</f>
      </c>
      <c r="AT41">
        <f>IF(S41=1,AJ41-(1-AD41)*AN41,"")</f>
      </c>
      <c r="AU41">
        <f>IF(S41=1,(AG41-AH41)-AD41*(AO41-AP41),"")</f>
      </c>
      <c r="AV41">
        <f>IF(S41=1,AH41-AD41*AP41,"")</f>
      </c>
      <c r="AW41">
        <f>IF(S41=1,(AK41-AL41)-(1-AD41)*(AO41-AP41),"")</f>
      </c>
      <c r="AX41">
        <f>IF(S41=1,AL41-(1-AD41)*AP41,"")</f>
      </c>
    </row>
    <row r="42" spans="1:50" x14ac:dyDescent="0.25">
      <c r="A42" s="14"/>
      <c r="B42" s="14"/>
      <c r="C42" s="15"/>
      <c r="D42" s="10">
        <f>IF(J42="","",J42*(K42*INDEX('Parámetros'!$E$5:$E$7,T42)+L42*INDEX('Parámetros'!$F$5:$F$7,T42)+M42*INDEX('Parámetros'!$G$5:$G$7,T42)+N42*INDEX('Parámetros'!$H$5:$H$7,T42)+O42*INDEX('Parámetros'!$I$5:$I$7,T42)+P42*INDEX('Parámetros'!$J$5:$J$7,T42)+Q42*INDEX('Parámetros'!$K$5:$K$7,T42)+R42*INDEX('Parámetros'!$L$5:$L$7,T42)))</f>
      </c>
      <c r="E42" s="16"/>
      <c r="F42" s="16"/>
      <c r="G42" s="14"/>
      <c r="H42" s="14"/>
      <c r="I42" s="12">
        <f>IF(AND(E42="",F42=""),"",IF(S42=1,(V42-W42)/60,"Revisa entrada y salida"))</f>
      </c>
      <c r="J42" s="13">
        <f>IF(OR(S42&lt;&gt;1,C42=""),"",C42/INDEX('Parámetros'!$D$5:$D$7,T42))</f>
      </c>
      <c r="K42" s="12">
        <f>IF(S42=1,ROUND(1440*((1-AB42)*AS42+(1-AC42)*AW42),0)/60,"")</f>
      </c>
      <c r="L42" s="12">
        <f>IF(S42=1,ROUND(1440*((1-AB42)*AT42+(1-AC42)*AX42),0)/60,"")</f>
      </c>
      <c r="M42" s="12">
        <f>IF(S42=1,ROUND(1440*((1-AB42)*AR42+(1-AC42)*AV42),0)/60,"")</f>
      </c>
      <c r="N42" s="12">
        <f>IF(S42=1,ROUND(1440*(IF(OR(H42="Sí",H42="Si"),AB42*AQ42+AC42*AU42,0)),0)/60,"")</f>
      </c>
      <c r="O42" s="12">
        <f>IF(S42=1,ROUND(1440*(IF(OR(H42="Sí",H42="Si"),0,AB42*AQ42+AC42*AU42)),0)/60,"")</f>
      </c>
      <c r="P42" s="12">
        <f>IF(S42=1,ROUND(1440*(AB42*AR42+AC42*AV42),0)/60,"")</f>
      </c>
      <c r="Q42" s="12">
        <f>IF(S42=1,ROUND(1440*(AB42*AS42+AC42*AW42),0)/60,"")</f>
      </c>
      <c r="R42" s="12">
        <f>IF(S42=1,ROUND(1440*(AB42*AT42+AC42*AX42),0)/60,"")</f>
      </c>
      <c r="S42">
        <f>IF(AND(ISNUMBER(E42),ISNUMBER(F42)),IF(AND(F42&gt;E42,YEAR(E42)=2026,(F42-E42)*1440&lt;=1140),1,0),0)</f>
      </c>
      <c r="T42">
        <f>IF(S42=1,MATCH(INT(E42),'Parámetros'!$A$5:$A$7,1),"")</f>
      </c>
      <c r="U42">
        <f>IF(S42=1,INDEX('Parámetros'!$C$5:$C$7,T42)/24,"")</f>
      </c>
      <c r="V42">
        <f>IF(S42=1,ROUND((F42-E42)*1440,0),"")</f>
      </c>
      <c r="W42">
        <f>IF(S42=1,MIN(N(G42),V42),"")</f>
      </c>
      <c r="X42">
        <f>IF(S42=1,E42+(INT(V42/2)-INT(W42/2))/1440,"")</f>
      </c>
      <c r="Y42">
        <f>IF(S42=1,X42+W42/1440,"")</f>
      </c>
      <c r="Z42">
        <f>IF(S42=1,MIN(F42,IF(E42+U42&lt;=X42,E42+U42,E42+U42+W42/1440)),"")</f>
      </c>
      <c r="AA42">
        <f>IF(S42=1,INT(E42)+1,"")</f>
      </c>
      <c r="AB42">
        <f>IF(S42=1,IF(OR(WEEKDAY(AA42-1)=1,COUNTIF('Festivos 2026'!$A$5:$A$40,AA42-1)&gt;0),1,0),"")</f>
      </c>
      <c r="AC42">
        <f>IF(S42=1,IF(OR(WEEKDAY(AA42)=1,COUNTIF('Festivos 2026'!$A$5:$A$40,AA42)&gt;0),1,0),"")</f>
      </c>
      <c r="AD42">
        <f>IF(S42=1,IF(Y42&lt;=Z42,1,0),"")</f>
      </c>
      <c r="AE42">
        <f>IF(S42=1,MAX(0,MIN(Z42,AA42)-E42),"")</f>
      </c>
      <c r="AF42">
        <f>IF(S42=1,MAX(0,MIN(MIN(Z42,AA42),(AA42-1)+6/24)-E42)+MAX(0,MIN(Z42,AA42)-MAX(E42,(AA42-1)+19/24)),"")</f>
      </c>
      <c r="AG42">
        <f>IF(S42=1,MAX(0,Z42-MAX(E42,AA42)),"")</f>
      </c>
      <c r="AH42">
        <f>IF(S42=1,MAX(0,MIN(Z42,AA42+6/24)-MAX(E42,AA42))+MAX(0,Z42-MAX(MAX(E42,AA42),AA42+19/24)),"")</f>
      </c>
      <c r="AI42">
        <f>IF(S42=1,MAX(0,MIN(F42,AA42)-Z42),"")</f>
      </c>
      <c r="AJ42">
        <f>IF(S42=1,MAX(0,MIN(MIN(F42,AA42),(AA42-1)+6/24)-Z42)+MAX(0,MIN(F42,AA42)-MAX(Z42,(AA42-1)+19/24)),"")</f>
      </c>
      <c r="AK42">
        <f>IF(S42=1,MAX(0,F42-MAX(Z42,AA42)),"")</f>
      </c>
      <c r="AL42">
        <f>IF(S42=1,MAX(0,MIN(F42,AA42+6/24)-MAX(Z42,AA42))+MAX(0,F42-MAX(MAX(Z42,AA42),AA42+19/24)),"")</f>
      </c>
      <c r="AM42">
        <f>IF(S42=1,MAX(0,MIN(Y42,AA42)-X42),"")</f>
      </c>
      <c r="AN42">
        <f>IF(S42=1,MAX(0,MIN(MIN(Y42,AA42),(AA42-1)+6/24)-X42)+MAX(0,MIN(Y42,AA42)-MAX(X42,(AA42-1)+19/24)),"")</f>
      </c>
      <c r="AO42">
        <f>IF(S42=1,MAX(0,Y42-MAX(X42,AA42)),"")</f>
      </c>
      <c r="AP42">
        <f>IF(S42=1,MAX(0,MIN(Y42,AA42+6/24)-MAX(X42,AA42))+MAX(0,Y42-MAX(MAX(X42,AA42),AA42+19/24)),"")</f>
      </c>
      <c r="AQ42">
        <f>IF(S42=1,(AE42-AF42)-AD42*(AM42-AN42),"")</f>
      </c>
      <c r="AR42">
        <f>IF(S42=1,AF42-AD42*AN42,"")</f>
      </c>
      <c r="AS42">
        <f>IF(S42=1,(AI42-AJ42)-(1-AD42)*(AM42-AN42),"")</f>
      </c>
      <c r="AT42">
        <f>IF(S42=1,AJ42-(1-AD42)*AN42,"")</f>
      </c>
      <c r="AU42">
        <f>IF(S42=1,(AG42-AH42)-AD42*(AO42-AP42),"")</f>
      </c>
      <c r="AV42">
        <f>IF(S42=1,AH42-AD42*AP42,"")</f>
      </c>
      <c r="AW42">
        <f>IF(S42=1,(AK42-AL42)-(1-AD42)*(AO42-AP42),"")</f>
      </c>
      <c r="AX42">
        <f>IF(S42=1,AL42-(1-AD42)*AP42,"")</f>
      </c>
    </row>
    <row r="43" spans="1:50" x14ac:dyDescent="0.25">
      <c r="A43" s="14"/>
      <c r="B43" s="14"/>
      <c r="C43" s="15"/>
      <c r="D43" s="10">
        <f>IF(J43="","",J43*(K43*INDEX('Parámetros'!$E$5:$E$7,T43)+L43*INDEX('Parámetros'!$F$5:$F$7,T43)+M43*INDEX('Parámetros'!$G$5:$G$7,T43)+N43*INDEX('Parámetros'!$H$5:$H$7,T43)+O43*INDEX('Parámetros'!$I$5:$I$7,T43)+P43*INDEX('Parámetros'!$J$5:$J$7,T43)+Q43*INDEX('Parámetros'!$K$5:$K$7,T43)+R43*INDEX('Parámetros'!$L$5:$L$7,T43)))</f>
      </c>
      <c r="E43" s="16"/>
      <c r="F43" s="16"/>
      <c r="G43" s="14"/>
      <c r="H43" s="14"/>
      <c r="I43" s="12">
        <f>IF(AND(E43="",F43=""),"",IF(S43=1,(V43-W43)/60,"Revisa entrada y salida"))</f>
      </c>
      <c r="J43" s="13">
        <f>IF(OR(S43&lt;&gt;1,C43=""),"",C43/INDEX('Parámetros'!$D$5:$D$7,T43))</f>
      </c>
      <c r="K43" s="12">
        <f>IF(S43=1,ROUND(1440*((1-AB43)*AS43+(1-AC43)*AW43),0)/60,"")</f>
      </c>
      <c r="L43" s="12">
        <f>IF(S43=1,ROUND(1440*((1-AB43)*AT43+(1-AC43)*AX43),0)/60,"")</f>
      </c>
      <c r="M43" s="12">
        <f>IF(S43=1,ROUND(1440*((1-AB43)*AR43+(1-AC43)*AV43),0)/60,"")</f>
      </c>
      <c r="N43" s="12">
        <f>IF(S43=1,ROUND(1440*(IF(OR(H43="Sí",H43="Si"),AB43*AQ43+AC43*AU43,0)),0)/60,"")</f>
      </c>
      <c r="O43" s="12">
        <f>IF(S43=1,ROUND(1440*(IF(OR(H43="Sí",H43="Si"),0,AB43*AQ43+AC43*AU43)),0)/60,"")</f>
      </c>
      <c r="P43" s="12">
        <f>IF(S43=1,ROUND(1440*(AB43*AR43+AC43*AV43),0)/60,"")</f>
      </c>
      <c r="Q43" s="12">
        <f>IF(S43=1,ROUND(1440*(AB43*AS43+AC43*AW43),0)/60,"")</f>
      </c>
      <c r="R43" s="12">
        <f>IF(S43=1,ROUND(1440*(AB43*AT43+AC43*AX43),0)/60,"")</f>
      </c>
      <c r="S43">
        <f>IF(AND(ISNUMBER(E43),ISNUMBER(F43)),IF(AND(F43&gt;E43,YEAR(E43)=2026,(F43-E43)*1440&lt;=1140),1,0),0)</f>
      </c>
      <c r="T43">
        <f>IF(S43=1,MATCH(INT(E43),'Parámetros'!$A$5:$A$7,1),"")</f>
      </c>
      <c r="U43">
        <f>IF(S43=1,INDEX('Parámetros'!$C$5:$C$7,T43)/24,"")</f>
      </c>
      <c r="V43">
        <f>IF(S43=1,ROUND((F43-E43)*1440,0),"")</f>
      </c>
      <c r="W43">
        <f>IF(S43=1,MIN(N(G43),V43),"")</f>
      </c>
      <c r="X43">
        <f>IF(S43=1,E43+(INT(V43/2)-INT(W43/2))/1440,"")</f>
      </c>
      <c r="Y43">
        <f>IF(S43=1,X43+W43/1440,"")</f>
      </c>
      <c r="Z43">
        <f>IF(S43=1,MIN(F43,IF(E43+U43&lt;=X43,E43+U43,E43+U43+W43/1440)),"")</f>
      </c>
      <c r="AA43">
        <f>IF(S43=1,INT(E43)+1,"")</f>
      </c>
      <c r="AB43">
        <f>IF(S43=1,IF(OR(WEEKDAY(AA43-1)=1,COUNTIF('Festivos 2026'!$A$5:$A$40,AA43-1)&gt;0),1,0),"")</f>
      </c>
      <c r="AC43">
        <f>IF(S43=1,IF(OR(WEEKDAY(AA43)=1,COUNTIF('Festivos 2026'!$A$5:$A$40,AA43)&gt;0),1,0),"")</f>
      </c>
      <c r="AD43">
        <f>IF(S43=1,IF(Y43&lt;=Z43,1,0),"")</f>
      </c>
      <c r="AE43">
        <f>IF(S43=1,MAX(0,MIN(Z43,AA43)-E43),"")</f>
      </c>
      <c r="AF43">
        <f>IF(S43=1,MAX(0,MIN(MIN(Z43,AA43),(AA43-1)+6/24)-E43)+MAX(0,MIN(Z43,AA43)-MAX(E43,(AA43-1)+19/24)),"")</f>
      </c>
      <c r="AG43">
        <f>IF(S43=1,MAX(0,Z43-MAX(E43,AA43)),"")</f>
      </c>
      <c r="AH43">
        <f>IF(S43=1,MAX(0,MIN(Z43,AA43+6/24)-MAX(E43,AA43))+MAX(0,Z43-MAX(MAX(E43,AA43),AA43+19/24)),"")</f>
      </c>
      <c r="AI43">
        <f>IF(S43=1,MAX(0,MIN(F43,AA43)-Z43),"")</f>
      </c>
      <c r="AJ43">
        <f>IF(S43=1,MAX(0,MIN(MIN(F43,AA43),(AA43-1)+6/24)-Z43)+MAX(0,MIN(F43,AA43)-MAX(Z43,(AA43-1)+19/24)),"")</f>
      </c>
      <c r="AK43">
        <f>IF(S43=1,MAX(0,F43-MAX(Z43,AA43)),"")</f>
      </c>
      <c r="AL43">
        <f>IF(S43=1,MAX(0,MIN(F43,AA43+6/24)-MAX(Z43,AA43))+MAX(0,F43-MAX(MAX(Z43,AA43),AA43+19/24)),"")</f>
      </c>
      <c r="AM43">
        <f>IF(S43=1,MAX(0,MIN(Y43,AA43)-X43),"")</f>
      </c>
      <c r="AN43">
        <f>IF(S43=1,MAX(0,MIN(MIN(Y43,AA43),(AA43-1)+6/24)-X43)+MAX(0,MIN(Y43,AA43)-MAX(X43,(AA43-1)+19/24)),"")</f>
      </c>
      <c r="AO43">
        <f>IF(S43=1,MAX(0,Y43-MAX(X43,AA43)),"")</f>
      </c>
      <c r="AP43">
        <f>IF(S43=1,MAX(0,MIN(Y43,AA43+6/24)-MAX(X43,AA43))+MAX(0,Y43-MAX(MAX(X43,AA43),AA43+19/24)),"")</f>
      </c>
      <c r="AQ43">
        <f>IF(S43=1,(AE43-AF43)-AD43*(AM43-AN43),"")</f>
      </c>
      <c r="AR43">
        <f>IF(S43=1,AF43-AD43*AN43,"")</f>
      </c>
      <c r="AS43">
        <f>IF(S43=1,(AI43-AJ43)-(1-AD43)*(AM43-AN43),"")</f>
      </c>
      <c r="AT43">
        <f>IF(S43=1,AJ43-(1-AD43)*AN43,"")</f>
      </c>
      <c r="AU43">
        <f>IF(S43=1,(AG43-AH43)-AD43*(AO43-AP43),"")</f>
      </c>
      <c r="AV43">
        <f>IF(S43=1,AH43-AD43*AP43,"")</f>
      </c>
      <c r="AW43">
        <f>IF(S43=1,(AK43-AL43)-(1-AD43)*(AO43-AP43),"")</f>
      </c>
      <c r="AX43">
        <f>IF(S43=1,AL43-(1-AD43)*AP43,"")</f>
      </c>
    </row>
    <row r="44" spans="1:50" x14ac:dyDescent="0.25">
      <c r="A44" s="14"/>
      <c r="B44" s="14"/>
      <c r="C44" s="15"/>
      <c r="D44" s="10">
        <f>IF(J44="","",J44*(K44*INDEX('Parámetros'!$E$5:$E$7,T44)+L44*INDEX('Parámetros'!$F$5:$F$7,T44)+M44*INDEX('Parámetros'!$G$5:$G$7,T44)+N44*INDEX('Parámetros'!$H$5:$H$7,T44)+O44*INDEX('Parámetros'!$I$5:$I$7,T44)+P44*INDEX('Parámetros'!$J$5:$J$7,T44)+Q44*INDEX('Parámetros'!$K$5:$K$7,T44)+R44*INDEX('Parámetros'!$L$5:$L$7,T44)))</f>
      </c>
      <c r="E44" s="16"/>
      <c r="F44" s="16"/>
      <c r="G44" s="14"/>
      <c r="H44" s="14"/>
      <c r="I44" s="12">
        <f>IF(AND(E44="",F44=""),"",IF(S44=1,(V44-W44)/60,"Revisa entrada y salida"))</f>
      </c>
      <c r="J44" s="13">
        <f>IF(OR(S44&lt;&gt;1,C44=""),"",C44/INDEX('Parámetros'!$D$5:$D$7,T44))</f>
      </c>
      <c r="K44" s="12">
        <f>IF(S44=1,ROUND(1440*((1-AB44)*AS44+(1-AC44)*AW44),0)/60,"")</f>
      </c>
      <c r="L44" s="12">
        <f>IF(S44=1,ROUND(1440*((1-AB44)*AT44+(1-AC44)*AX44),0)/60,"")</f>
      </c>
      <c r="M44" s="12">
        <f>IF(S44=1,ROUND(1440*((1-AB44)*AR44+(1-AC44)*AV44),0)/60,"")</f>
      </c>
      <c r="N44" s="12">
        <f>IF(S44=1,ROUND(1440*(IF(OR(H44="Sí",H44="Si"),AB44*AQ44+AC44*AU44,0)),0)/60,"")</f>
      </c>
      <c r="O44" s="12">
        <f>IF(S44=1,ROUND(1440*(IF(OR(H44="Sí",H44="Si"),0,AB44*AQ44+AC44*AU44)),0)/60,"")</f>
      </c>
      <c r="P44" s="12">
        <f>IF(S44=1,ROUND(1440*(AB44*AR44+AC44*AV44),0)/60,"")</f>
      </c>
      <c r="Q44" s="12">
        <f>IF(S44=1,ROUND(1440*(AB44*AS44+AC44*AW44),0)/60,"")</f>
      </c>
      <c r="R44" s="12">
        <f>IF(S44=1,ROUND(1440*(AB44*AT44+AC44*AX44),0)/60,"")</f>
      </c>
      <c r="S44">
        <f>IF(AND(ISNUMBER(E44),ISNUMBER(F44)),IF(AND(F44&gt;E44,YEAR(E44)=2026,(F44-E44)*1440&lt;=1140),1,0),0)</f>
      </c>
      <c r="T44">
        <f>IF(S44=1,MATCH(INT(E44),'Parámetros'!$A$5:$A$7,1),"")</f>
      </c>
      <c r="U44">
        <f>IF(S44=1,INDEX('Parámetros'!$C$5:$C$7,T44)/24,"")</f>
      </c>
      <c r="V44">
        <f>IF(S44=1,ROUND((F44-E44)*1440,0),"")</f>
      </c>
      <c r="W44">
        <f>IF(S44=1,MIN(N(G44),V44),"")</f>
      </c>
      <c r="X44">
        <f>IF(S44=1,E44+(INT(V44/2)-INT(W44/2))/1440,"")</f>
      </c>
      <c r="Y44">
        <f>IF(S44=1,X44+W44/1440,"")</f>
      </c>
      <c r="Z44">
        <f>IF(S44=1,MIN(F44,IF(E44+U44&lt;=X44,E44+U44,E44+U44+W44/1440)),"")</f>
      </c>
      <c r="AA44">
        <f>IF(S44=1,INT(E44)+1,"")</f>
      </c>
      <c r="AB44">
        <f>IF(S44=1,IF(OR(WEEKDAY(AA44-1)=1,COUNTIF('Festivos 2026'!$A$5:$A$40,AA44-1)&gt;0),1,0),"")</f>
      </c>
      <c r="AC44">
        <f>IF(S44=1,IF(OR(WEEKDAY(AA44)=1,COUNTIF('Festivos 2026'!$A$5:$A$40,AA44)&gt;0),1,0),"")</f>
      </c>
      <c r="AD44">
        <f>IF(S44=1,IF(Y44&lt;=Z44,1,0),"")</f>
      </c>
      <c r="AE44">
        <f>IF(S44=1,MAX(0,MIN(Z44,AA44)-E44),"")</f>
      </c>
      <c r="AF44">
        <f>IF(S44=1,MAX(0,MIN(MIN(Z44,AA44),(AA44-1)+6/24)-E44)+MAX(0,MIN(Z44,AA44)-MAX(E44,(AA44-1)+19/24)),"")</f>
      </c>
      <c r="AG44">
        <f>IF(S44=1,MAX(0,Z44-MAX(E44,AA44)),"")</f>
      </c>
      <c r="AH44">
        <f>IF(S44=1,MAX(0,MIN(Z44,AA44+6/24)-MAX(E44,AA44))+MAX(0,Z44-MAX(MAX(E44,AA44),AA44+19/24)),"")</f>
      </c>
      <c r="AI44">
        <f>IF(S44=1,MAX(0,MIN(F44,AA44)-Z44),"")</f>
      </c>
      <c r="AJ44">
        <f>IF(S44=1,MAX(0,MIN(MIN(F44,AA44),(AA44-1)+6/24)-Z44)+MAX(0,MIN(F44,AA44)-MAX(Z44,(AA44-1)+19/24)),"")</f>
      </c>
      <c r="AK44">
        <f>IF(S44=1,MAX(0,F44-MAX(Z44,AA44)),"")</f>
      </c>
      <c r="AL44">
        <f>IF(S44=1,MAX(0,MIN(F44,AA44+6/24)-MAX(Z44,AA44))+MAX(0,F44-MAX(MAX(Z44,AA44),AA44+19/24)),"")</f>
      </c>
      <c r="AM44">
        <f>IF(S44=1,MAX(0,MIN(Y44,AA44)-X44),"")</f>
      </c>
      <c r="AN44">
        <f>IF(S44=1,MAX(0,MIN(MIN(Y44,AA44),(AA44-1)+6/24)-X44)+MAX(0,MIN(Y44,AA44)-MAX(X44,(AA44-1)+19/24)),"")</f>
      </c>
      <c r="AO44">
        <f>IF(S44=1,MAX(0,Y44-MAX(X44,AA44)),"")</f>
      </c>
      <c r="AP44">
        <f>IF(S44=1,MAX(0,MIN(Y44,AA44+6/24)-MAX(X44,AA44))+MAX(0,Y44-MAX(MAX(X44,AA44),AA44+19/24)),"")</f>
      </c>
      <c r="AQ44">
        <f>IF(S44=1,(AE44-AF44)-AD44*(AM44-AN44),"")</f>
      </c>
      <c r="AR44">
        <f>IF(S44=1,AF44-AD44*AN44,"")</f>
      </c>
      <c r="AS44">
        <f>IF(S44=1,(AI44-AJ44)-(1-AD44)*(AM44-AN44),"")</f>
      </c>
      <c r="AT44">
        <f>IF(S44=1,AJ44-(1-AD44)*AN44,"")</f>
      </c>
      <c r="AU44">
        <f>IF(S44=1,(AG44-AH44)-AD44*(AO44-AP44),"")</f>
      </c>
      <c r="AV44">
        <f>IF(S44=1,AH44-AD44*AP44,"")</f>
      </c>
      <c r="AW44">
        <f>IF(S44=1,(AK44-AL44)-(1-AD44)*(AO44-AP44),"")</f>
      </c>
      <c r="AX44">
        <f>IF(S44=1,AL44-(1-AD44)*AP44,"")</f>
      </c>
    </row>
    <row r="45" spans="1:50" x14ac:dyDescent="0.25">
      <c r="A45" s="14"/>
      <c r="B45" s="14"/>
      <c r="C45" s="15"/>
      <c r="D45" s="10">
        <f>IF(J45="","",J45*(K45*INDEX('Parámetros'!$E$5:$E$7,T45)+L45*INDEX('Parámetros'!$F$5:$F$7,T45)+M45*INDEX('Parámetros'!$G$5:$G$7,T45)+N45*INDEX('Parámetros'!$H$5:$H$7,T45)+O45*INDEX('Parámetros'!$I$5:$I$7,T45)+P45*INDEX('Parámetros'!$J$5:$J$7,T45)+Q45*INDEX('Parámetros'!$K$5:$K$7,T45)+R45*INDEX('Parámetros'!$L$5:$L$7,T45)))</f>
      </c>
      <c r="E45" s="16"/>
      <c r="F45" s="16"/>
      <c r="G45" s="14"/>
      <c r="H45" s="14"/>
      <c r="I45" s="12">
        <f>IF(AND(E45="",F45=""),"",IF(S45=1,(V45-W45)/60,"Revisa entrada y salida"))</f>
      </c>
      <c r="J45" s="13">
        <f>IF(OR(S45&lt;&gt;1,C45=""),"",C45/INDEX('Parámetros'!$D$5:$D$7,T45))</f>
      </c>
      <c r="K45" s="12">
        <f>IF(S45=1,ROUND(1440*((1-AB45)*AS45+(1-AC45)*AW45),0)/60,"")</f>
      </c>
      <c r="L45" s="12">
        <f>IF(S45=1,ROUND(1440*((1-AB45)*AT45+(1-AC45)*AX45),0)/60,"")</f>
      </c>
      <c r="M45" s="12">
        <f>IF(S45=1,ROUND(1440*((1-AB45)*AR45+(1-AC45)*AV45),0)/60,"")</f>
      </c>
      <c r="N45" s="12">
        <f>IF(S45=1,ROUND(1440*(IF(OR(H45="Sí",H45="Si"),AB45*AQ45+AC45*AU45,0)),0)/60,"")</f>
      </c>
      <c r="O45" s="12">
        <f>IF(S45=1,ROUND(1440*(IF(OR(H45="Sí",H45="Si"),0,AB45*AQ45+AC45*AU45)),0)/60,"")</f>
      </c>
      <c r="P45" s="12">
        <f>IF(S45=1,ROUND(1440*(AB45*AR45+AC45*AV45),0)/60,"")</f>
      </c>
      <c r="Q45" s="12">
        <f>IF(S45=1,ROUND(1440*(AB45*AS45+AC45*AW45),0)/60,"")</f>
      </c>
      <c r="R45" s="12">
        <f>IF(S45=1,ROUND(1440*(AB45*AT45+AC45*AX45),0)/60,"")</f>
      </c>
      <c r="S45">
        <f>IF(AND(ISNUMBER(E45),ISNUMBER(F45)),IF(AND(F45&gt;E45,YEAR(E45)=2026,(F45-E45)*1440&lt;=1140),1,0),0)</f>
      </c>
      <c r="T45">
        <f>IF(S45=1,MATCH(INT(E45),'Parámetros'!$A$5:$A$7,1),"")</f>
      </c>
      <c r="U45">
        <f>IF(S45=1,INDEX('Parámetros'!$C$5:$C$7,T45)/24,"")</f>
      </c>
      <c r="V45">
        <f>IF(S45=1,ROUND((F45-E45)*1440,0),"")</f>
      </c>
      <c r="W45">
        <f>IF(S45=1,MIN(N(G45),V45),"")</f>
      </c>
      <c r="X45">
        <f>IF(S45=1,E45+(INT(V45/2)-INT(W45/2))/1440,"")</f>
      </c>
      <c r="Y45">
        <f>IF(S45=1,X45+W45/1440,"")</f>
      </c>
      <c r="Z45">
        <f>IF(S45=1,MIN(F45,IF(E45+U45&lt;=X45,E45+U45,E45+U45+W45/1440)),"")</f>
      </c>
      <c r="AA45">
        <f>IF(S45=1,INT(E45)+1,"")</f>
      </c>
      <c r="AB45">
        <f>IF(S45=1,IF(OR(WEEKDAY(AA45-1)=1,COUNTIF('Festivos 2026'!$A$5:$A$40,AA45-1)&gt;0),1,0),"")</f>
      </c>
      <c r="AC45">
        <f>IF(S45=1,IF(OR(WEEKDAY(AA45)=1,COUNTIF('Festivos 2026'!$A$5:$A$40,AA45)&gt;0),1,0),"")</f>
      </c>
      <c r="AD45">
        <f>IF(S45=1,IF(Y45&lt;=Z45,1,0),"")</f>
      </c>
      <c r="AE45">
        <f>IF(S45=1,MAX(0,MIN(Z45,AA45)-E45),"")</f>
      </c>
      <c r="AF45">
        <f>IF(S45=1,MAX(0,MIN(MIN(Z45,AA45),(AA45-1)+6/24)-E45)+MAX(0,MIN(Z45,AA45)-MAX(E45,(AA45-1)+19/24)),"")</f>
      </c>
      <c r="AG45">
        <f>IF(S45=1,MAX(0,Z45-MAX(E45,AA45)),"")</f>
      </c>
      <c r="AH45">
        <f>IF(S45=1,MAX(0,MIN(Z45,AA45+6/24)-MAX(E45,AA45))+MAX(0,Z45-MAX(MAX(E45,AA45),AA45+19/24)),"")</f>
      </c>
      <c r="AI45">
        <f>IF(S45=1,MAX(0,MIN(F45,AA45)-Z45),"")</f>
      </c>
      <c r="AJ45">
        <f>IF(S45=1,MAX(0,MIN(MIN(F45,AA45),(AA45-1)+6/24)-Z45)+MAX(0,MIN(F45,AA45)-MAX(Z45,(AA45-1)+19/24)),"")</f>
      </c>
      <c r="AK45">
        <f>IF(S45=1,MAX(0,F45-MAX(Z45,AA45)),"")</f>
      </c>
      <c r="AL45">
        <f>IF(S45=1,MAX(0,MIN(F45,AA45+6/24)-MAX(Z45,AA45))+MAX(0,F45-MAX(MAX(Z45,AA45),AA45+19/24)),"")</f>
      </c>
      <c r="AM45">
        <f>IF(S45=1,MAX(0,MIN(Y45,AA45)-X45),"")</f>
      </c>
      <c r="AN45">
        <f>IF(S45=1,MAX(0,MIN(MIN(Y45,AA45),(AA45-1)+6/24)-X45)+MAX(0,MIN(Y45,AA45)-MAX(X45,(AA45-1)+19/24)),"")</f>
      </c>
      <c r="AO45">
        <f>IF(S45=1,MAX(0,Y45-MAX(X45,AA45)),"")</f>
      </c>
      <c r="AP45">
        <f>IF(S45=1,MAX(0,MIN(Y45,AA45+6/24)-MAX(X45,AA45))+MAX(0,Y45-MAX(MAX(X45,AA45),AA45+19/24)),"")</f>
      </c>
      <c r="AQ45">
        <f>IF(S45=1,(AE45-AF45)-AD45*(AM45-AN45),"")</f>
      </c>
      <c r="AR45">
        <f>IF(S45=1,AF45-AD45*AN45,"")</f>
      </c>
      <c r="AS45">
        <f>IF(S45=1,(AI45-AJ45)-(1-AD45)*(AM45-AN45),"")</f>
      </c>
      <c r="AT45">
        <f>IF(S45=1,AJ45-(1-AD45)*AN45,"")</f>
      </c>
      <c r="AU45">
        <f>IF(S45=1,(AG45-AH45)-AD45*(AO45-AP45),"")</f>
      </c>
      <c r="AV45">
        <f>IF(S45=1,AH45-AD45*AP45,"")</f>
      </c>
      <c r="AW45">
        <f>IF(S45=1,(AK45-AL45)-(1-AD45)*(AO45-AP45),"")</f>
      </c>
      <c r="AX45">
        <f>IF(S45=1,AL45-(1-AD45)*AP45,"")</f>
      </c>
    </row>
    <row r="46" spans="1:50" x14ac:dyDescent="0.25">
      <c r="A46" s="14"/>
      <c r="B46" s="14"/>
      <c r="C46" s="15"/>
      <c r="D46" s="10">
        <f>IF(J46="","",J46*(K46*INDEX('Parámetros'!$E$5:$E$7,T46)+L46*INDEX('Parámetros'!$F$5:$F$7,T46)+M46*INDEX('Parámetros'!$G$5:$G$7,T46)+N46*INDEX('Parámetros'!$H$5:$H$7,T46)+O46*INDEX('Parámetros'!$I$5:$I$7,T46)+P46*INDEX('Parámetros'!$J$5:$J$7,T46)+Q46*INDEX('Parámetros'!$K$5:$K$7,T46)+R46*INDEX('Parámetros'!$L$5:$L$7,T46)))</f>
      </c>
      <c r="E46" s="16"/>
      <c r="F46" s="16"/>
      <c r="G46" s="14"/>
      <c r="H46" s="14"/>
      <c r="I46" s="12">
        <f>IF(AND(E46="",F46=""),"",IF(S46=1,(V46-W46)/60,"Revisa entrada y salida"))</f>
      </c>
      <c r="J46" s="13">
        <f>IF(OR(S46&lt;&gt;1,C46=""),"",C46/INDEX('Parámetros'!$D$5:$D$7,T46))</f>
      </c>
      <c r="K46" s="12">
        <f>IF(S46=1,ROUND(1440*((1-AB46)*AS46+(1-AC46)*AW46),0)/60,"")</f>
      </c>
      <c r="L46" s="12">
        <f>IF(S46=1,ROUND(1440*((1-AB46)*AT46+(1-AC46)*AX46),0)/60,"")</f>
      </c>
      <c r="M46" s="12">
        <f>IF(S46=1,ROUND(1440*((1-AB46)*AR46+(1-AC46)*AV46),0)/60,"")</f>
      </c>
      <c r="N46" s="12">
        <f>IF(S46=1,ROUND(1440*(IF(OR(H46="Sí",H46="Si"),AB46*AQ46+AC46*AU46,0)),0)/60,"")</f>
      </c>
      <c r="O46" s="12">
        <f>IF(S46=1,ROUND(1440*(IF(OR(H46="Sí",H46="Si"),0,AB46*AQ46+AC46*AU46)),0)/60,"")</f>
      </c>
      <c r="P46" s="12">
        <f>IF(S46=1,ROUND(1440*(AB46*AR46+AC46*AV46),0)/60,"")</f>
      </c>
      <c r="Q46" s="12">
        <f>IF(S46=1,ROUND(1440*(AB46*AS46+AC46*AW46),0)/60,"")</f>
      </c>
      <c r="R46" s="12">
        <f>IF(S46=1,ROUND(1440*(AB46*AT46+AC46*AX46),0)/60,"")</f>
      </c>
      <c r="S46">
        <f>IF(AND(ISNUMBER(E46),ISNUMBER(F46)),IF(AND(F46&gt;E46,YEAR(E46)=2026,(F46-E46)*1440&lt;=1140),1,0),0)</f>
      </c>
      <c r="T46">
        <f>IF(S46=1,MATCH(INT(E46),'Parámetros'!$A$5:$A$7,1),"")</f>
      </c>
      <c r="U46">
        <f>IF(S46=1,INDEX('Parámetros'!$C$5:$C$7,T46)/24,"")</f>
      </c>
      <c r="V46">
        <f>IF(S46=1,ROUND((F46-E46)*1440,0),"")</f>
      </c>
      <c r="W46">
        <f>IF(S46=1,MIN(N(G46),V46),"")</f>
      </c>
      <c r="X46">
        <f>IF(S46=1,E46+(INT(V46/2)-INT(W46/2))/1440,"")</f>
      </c>
      <c r="Y46">
        <f>IF(S46=1,X46+W46/1440,"")</f>
      </c>
      <c r="Z46">
        <f>IF(S46=1,MIN(F46,IF(E46+U46&lt;=X46,E46+U46,E46+U46+W46/1440)),"")</f>
      </c>
      <c r="AA46">
        <f>IF(S46=1,INT(E46)+1,"")</f>
      </c>
      <c r="AB46">
        <f>IF(S46=1,IF(OR(WEEKDAY(AA46-1)=1,COUNTIF('Festivos 2026'!$A$5:$A$40,AA46-1)&gt;0),1,0),"")</f>
      </c>
      <c r="AC46">
        <f>IF(S46=1,IF(OR(WEEKDAY(AA46)=1,COUNTIF('Festivos 2026'!$A$5:$A$40,AA46)&gt;0),1,0),"")</f>
      </c>
      <c r="AD46">
        <f>IF(S46=1,IF(Y46&lt;=Z46,1,0),"")</f>
      </c>
      <c r="AE46">
        <f>IF(S46=1,MAX(0,MIN(Z46,AA46)-E46),"")</f>
      </c>
      <c r="AF46">
        <f>IF(S46=1,MAX(0,MIN(MIN(Z46,AA46),(AA46-1)+6/24)-E46)+MAX(0,MIN(Z46,AA46)-MAX(E46,(AA46-1)+19/24)),"")</f>
      </c>
      <c r="AG46">
        <f>IF(S46=1,MAX(0,Z46-MAX(E46,AA46)),"")</f>
      </c>
      <c r="AH46">
        <f>IF(S46=1,MAX(0,MIN(Z46,AA46+6/24)-MAX(E46,AA46))+MAX(0,Z46-MAX(MAX(E46,AA46),AA46+19/24)),"")</f>
      </c>
      <c r="AI46">
        <f>IF(S46=1,MAX(0,MIN(F46,AA46)-Z46),"")</f>
      </c>
      <c r="AJ46">
        <f>IF(S46=1,MAX(0,MIN(MIN(F46,AA46),(AA46-1)+6/24)-Z46)+MAX(0,MIN(F46,AA46)-MAX(Z46,(AA46-1)+19/24)),"")</f>
      </c>
      <c r="AK46">
        <f>IF(S46=1,MAX(0,F46-MAX(Z46,AA46)),"")</f>
      </c>
      <c r="AL46">
        <f>IF(S46=1,MAX(0,MIN(F46,AA46+6/24)-MAX(Z46,AA46))+MAX(0,F46-MAX(MAX(Z46,AA46),AA46+19/24)),"")</f>
      </c>
      <c r="AM46">
        <f>IF(S46=1,MAX(0,MIN(Y46,AA46)-X46),"")</f>
      </c>
      <c r="AN46">
        <f>IF(S46=1,MAX(0,MIN(MIN(Y46,AA46),(AA46-1)+6/24)-X46)+MAX(0,MIN(Y46,AA46)-MAX(X46,(AA46-1)+19/24)),"")</f>
      </c>
      <c r="AO46">
        <f>IF(S46=1,MAX(0,Y46-MAX(X46,AA46)),"")</f>
      </c>
      <c r="AP46">
        <f>IF(S46=1,MAX(0,MIN(Y46,AA46+6/24)-MAX(X46,AA46))+MAX(0,Y46-MAX(MAX(X46,AA46),AA46+19/24)),"")</f>
      </c>
      <c r="AQ46">
        <f>IF(S46=1,(AE46-AF46)-AD46*(AM46-AN46),"")</f>
      </c>
      <c r="AR46">
        <f>IF(S46=1,AF46-AD46*AN46,"")</f>
      </c>
      <c r="AS46">
        <f>IF(S46=1,(AI46-AJ46)-(1-AD46)*(AM46-AN46),"")</f>
      </c>
      <c r="AT46">
        <f>IF(S46=1,AJ46-(1-AD46)*AN46,"")</f>
      </c>
      <c r="AU46">
        <f>IF(S46=1,(AG46-AH46)-AD46*(AO46-AP46),"")</f>
      </c>
      <c r="AV46">
        <f>IF(S46=1,AH46-AD46*AP46,"")</f>
      </c>
      <c r="AW46">
        <f>IF(S46=1,(AK46-AL46)-(1-AD46)*(AO46-AP46),"")</f>
      </c>
      <c r="AX46">
        <f>IF(S46=1,AL46-(1-AD46)*AP46,"")</f>
      </c>
    </row>
    <row r="47" spans="1:50" x14ac:dyDescent="0.25">
      <c r="A47" s="14"/>
      <c r="B47" s="14"/>
      <c r="C47" s="15"/>
      <c r="D47" s="10">
        <f>IF(J47="","",J47*(K47*INDEX('Parámetros'!$E$5:$E$7,T47)+L47*INDEX('Parámetros'!$F$5:$F$7,T47)+M47*INDEX('Parámetros'!$G$5:$G$7,T47)+N47*INDEX('Parámetros'!$H$5:$H$7,T47)+O47*INDEX('Parámetros'!$I$5:$I$7,T47)+P47*INDEX('Parámetros'!$J$5:$J$7,T47)+Q47*INDEX('Parámetros'!$K$5:$K$7,T47)+R47*INDEX('Parámetros'!$L$5:$L$7,T47)))</f>
      </c>
      <c r="E47" s="16"/>
      <c r="F47" s="16"/>
      <c r="G47" s="14"/>
      <c r="H47" s="14"/>
      <c r="I47" s="12">
        <f>IF(AND(E47="",F47=""),"",IF(S47=1,(V47-W47)/60,"Revisa entrada y salida"))</f>
      </c>
      <c r="J47" s="13">
        <f>IF(OR(S47&lt;&gt;1,C47=""),"",C47/INDEX('Parámetros'!$D$5:$D$7,T47))</f>
      </c>
      <c r="K47" s="12">
        <f>IF(S47=1,ROUND(1440*((1-AB47)*AS47+(1-AC47)*AW47),0)/60,"")</f>
      </c>
      <c r="L47" s="12">
        <f>IF(S47=1,ROUND(1440*((1-AB47)*AT47+(1-AC47)*AX47),0)/60,"")</f>
      </c>
      <c r="M47" s="12">
        <f>IF(S47=1,ROUND(1440*((1-AB47)*AR47+(1-AC47)*AV47),0)/60,"")</f>
      </c>
      <c r="N47" s="12">
        <f>IF(S47=1,ROUND(1440*(IF(OR(H47="Sí",H47="Si"),AB47*AQ47+AC47*AU47,0)),0)/60,"")</f>
      </c>
      <c r="O47" s="12">
        <f>IF(S47=1,ROUND(1440*(IF(OR(H47="Sí",H47="Si"),0,AB47*AQ47+AC47*AU47)),0)/60,"")</f>
      </c>
      <c r="P47" s="12">
        <f>IF(S47=1,ROUND(1440*(AB47*AR47+AC47*AV47),0)/60,"")</f>
      </c>
      <c r="Q47" s="12">
        <f>IF(S47=1,ROUND(1440*(AB47*AS47+AC47*AW47),0)/60,"")</f>
      </c>
      <c r="R47" s="12">
        <f>IF(S47=1,ROUND(1440*(AB47*AT47+AC47*AX47),0)/60,"")</f>
      </c>
      <c r="S47">
        <f>IF(AND(ISNUMBER(E47),ISNUMBER(F47)),IF(AND(F47&gt;E47,YEAR(E47)=2026,(F47-E47)*1440&lt;=1140),1,0),0)</f>
      </c>
      <c r="T47">
        <f>IF(S47=1,MATCH(INT(E47),'Parámetros'!$A$5:$A$7,1),"")</f>
      </c>
      <c r="U47">
        <f>IF(S47=1,INDEX('Parámetros'!$C$5:$C$7,T47)/24,"")</f>
      </c>
      <c r="V47">
        <f>IF(S47=1,ROUND((F47-E47)*1440,0),"")</f>
      </c>
      <c r="W47">
        <f>IF(S47=1,MIN(N(G47),V47),"")</f>
      </c>
      <c r="X47">
        <f>IF(S47=1,E47+(INT(V47/2)-INT(W47/2))/1440,"")</f>
      </c>
      <c r="Y47">
        <f>IF(S47=1,X47+W47/1440,"")</f>
      </c>
      <c r="Z47">
        <f>IF(S47=1,MIN(F47,IF(E47+U47&lt;=X47,E47+U47,E47+U47+W47/1440)),"")</f>
      </c>
      <c r="AA47">
        <f>IF(S47=1,INT(E47)+1,"")</f>
      </c>
      <c r="AB47">
        <f>IF(S47=1,IF(OR(WEEKDAY(AA47-1)=1,COUNTIF('Festivos 2026'!$A$5:$A$40,AA47-1)&gt;0),1,0),"")</f>
      </c>
      <c r="AC47">
        <f>IF(S47=1,IF(OR(WEEKDAY(AA47)=1,COUNTIF('Festivos 2026'!$A$5:$A$40,AA47)&gt;0),1,0),"")</f>
      </c>
      <c r="AD47">
        <f>IF(S47=1,IF(Y47&lt;=Z47,1,0),"")</f>
      </c>
      <c r="AE47">
        <f>IF(S47=1,MAX(0,MIN(Z47,AA47)-E47),"")</f>
      </c>
      <c r="AF47">
        <f>IF(S47=1,MAX(0,MIN(MIN(Z47,AA47),(AA47-1)+6/24)-E47)+MAX(0,MIN(Z47,AA47)-MAX(E47,(AA47-1)+19/24)),"")</f>
      </c>
      <c r="AG47">
        <f>IF(S47=1,MAX(0,Z47-MAX(E47,AA47)),"")</f>
      </c>
      <c r="AH47">
        <f>IF(S47=1,MAX(0,MIN(Z47,AA47+6/24)-MAX(E47,AA47))+MAX(0,Z47-MAX(MAX(E47,AA47),AA47+19/24)),"")</f>
      </c>
      <c r="AI47">
        <f>IF(S47=1,MAX(0,MIN(F47,AA47)-Z47),"")</f>
      </c>
      <c r="AJ47">
        <f>IF(S47=1,MAX(0,MIN(MIN(F47,AA47),(AA47-1)+6/24)-Z47)+MAX(0,MIN(F47,AA47)-MAX(Z47,(AA47-1)+19/24)),"")</f>
      </c>
      <c r="AK47">
        <f>IF(S47=1,MAX(0,F47-MAX(Z47,AA47)),"")</f>
      </c>
      <c r="AL47">
        <f>IF(S47=1,MAX(0,MIN(F47,AA47+6/24)-MAX(Z47,AA47))+MAX(0,F47-MAX(MAX(Z47,AA47),AA47+19/24)),"")</f>
      </c>
      <c r="AM47">
        <f>IF(S47=1,MAX(0,MIN(Y47,AA47)-X47),"")</f>
      </c>
      <c r="AN47">
        <f>IF(S47=1,MAX(0,MIN(MIN(Y47,AA47),(AA47-1)+6/24)-X47)+MAX(0,MIN(Y47,AA47)-MAX(X47,(AA47-1)+19/24)),"")</f>
      </c>
      <c r="AO47">
        <f>IF(S47=1,MAX(0,Y47-MAX(X47,AA47)),"")</f>
      </c>
      <c r="AP47">
        <f>IF(S47=1,MAX(0,MIN(Y47,AA47+6/24)-MAX(X47,AA47))+MAX(0,Y47-MAX(MAX(X47,AA47),AA47+19/24)),"")</f>
      </c>
      <c r="AQ47">
        <f>IF(S47=1,(AE47-AF47)-AD47*(AM47-AN47),"")</f>
      </c>
      <c r="AR47">
        <f>IF(S47=1,AF47-AD47*AN47,"")</f>
      </c>
      <c r="AS47">
        <f>IF(S47=1,(AI47-AJ47)-(1-AD47)*(AM47-AN47),"")</f>
      </c>
      <c r="AT47">
        <f>IF(S47=1,AJ47-(1-AD47)*AN47,"")</f>
      </c>
      <c r="AU47">
        <f>IF(S47=1,(AG47-AH47)-AD47*(AO47-AP47),"")</f>
      </c>
      <c r="AV47">
        <f>IF(S47=1,AH47-AD47*AP47,"")</f>
      </c>
      <c r="AW47">
        <f>IF(S47=1,(AK47-AL47)-(1-AD47)*(AO47-AP47),"")</f>
      </c>
      <c r="AX47">
        <f>IF(S47=1,AL47-(1-AD47)*AP47,"")</f>
      </c>
    </row>
    <row r="48" spans="1:50" x14ac:dyDescent="0.25">
      <c r="A48" s="14"/>
      <c r="B48" s="14"/>
      <c r="C48" s="15"/>
      <c r="D48" s="10">
        <f>IF(J48="","",J48*(K48*INDEX('Parámetros'!$E$5:$E$7,T48)+L48*INDEX('Parámetros'!$F$5:$F$7,T48)+M48*INDEX('Parámetros'!$G$5:$G$7,T48)+N48*INDEX('Parámetros'!$H$5:$H$7,T48)+O48*INDEX('Parámetros'!$I$5:$I$7,T48)+P48*INDEX('Parámetros'!$J$5:$J$7,T48)+Q48*INDEX('Parámetros'!$K$5:$K$7,T48)+R48*INDEX('Parámetros'!$L$5:$L$7,T48)))</f>
      </c>
      <c r="E48" s="16"/>
      <c r="F48" s="16"/>
      <c r="G48" s="14"/>
      <c r="H48" s="14"/>
      <c r="I48" s="12">
        <f>IF(AND(E48="",F48=""),"",IF(S48=1,(V48-W48)/60,"Revisa entrada y salida"))</f>
      </c>
      <c r="J48" s="13">
        <f>IF(OR(S48&lt;&gt;1,C48=""),"",C48/INDEX('Parámetros'!$D$5:$D$7,T48))</f>
      </c>
      <c r="K48" s="12">
        <f>IF(S48=1,ROUND(1440*((1-AB48)*AS48+(1-AC48)*AW48),0)/60,"")</f>
      </c>
      <c r="L48" s="12">
        <f>IF(S48=1,ROUND(1440*((1-AB48)*AT48+(1-AC48)*AX48),0)/60,"")</f>
      </c>
      <c r="M48" s="12">
        <f>IF(S48=1,ROUND(1440*((1-AB48)*AR48+(1-AC48)*AV48),0)/60,"")</f>
      </c>
      <c r="N48" s="12">
        <f>IF(S48=1,ROUND(1440*(IF(OR(H48="Sí",H48="Si"),AB48*AQ48+AC48*AU48,0)),0)/60,"")</f>
      </c>
      <c r="O48" s="12">
        <f>IF(S48=1,ROUND(1440*(IF(OR(H48="Sí",H48="Si"),0,AB48*AQ48+AC48*AU48)),0)/60,"")</f>
      </c>
      <c r="P48" s="12">
        <f>IF(S48=1,ROUND(1440*(AB48*AR48+AC48*AV48),0)/60,"")</f>
      </c>
      <c r="Q48" s="12">
        <f>IF(S48=1,ROUND(1440*(AB48*AS48+AC48*AW48),0)/60,"")</f>
      </c>
      <c r="R48" s="12">
        <f>IF(S48=1,ROUND(1440*(AB48*AT48+AC48*AX48),0)/60,"")</f>
      </c>
      <c r="S48">
        <f>IF(AND(ISNUMBER(E48),ISNUMBER(F48)),IF(AND(F48&gt;E48,YEAR(E48)=2026,(F48-E48)*1440&lt;=1140),1,0),0)</f>
      </c>
      <c r="T48">
        <f>IF(S48=1,MATCH(INT(E48),'Parámetros'!$A$5:$A$7,1),"")</f>
      </c>
      <c r="U48">
        <f>IF(S48=1,INDEX('Parámetros'!$C$5:$C$7,T48)/24,"")</f>
      </c>
      <c r="V48">
        <f>IF(S48=1,ROUND((F48-E48)*1440,0),"")</f>
      </c>
      <c r="W48">
        <f>IF(S48=1,MIN(N(G48),V48),"")</f>
      </c>
      <c r="X48">
        <f>IF(S48=1,E48+(INT(V48/2)-INT(W48/2))/1440,"")</f>
      </c>
      <c r="Y48">
        <f>IF(S48=1,X48+W48/1440,"")</f>
      </c>
      <c r="Z48">
        <f>IF(S48=1,MIN(F48,IF(E48+U48&lt;=X48,E48+U48,E48+U48+W48/1440)),"")</f>
      </c>
      <c r="AA48">
        <f>IF(S48=1,INT(E48)+1,"")</f>
      </c>
      <c r="AB48">
        <f>IF(S48=1,IF(OR(WEEKDAY(AA48-1)=1,COUNTIF('Festivos 2026'!$A$5:$A$40,AA48-1)&gt;0),1,0),"")</f>
      </c>
      <c r="AC48">
        <f>IF(S48=1,IF(OR(WEEKDAY(AA48)=1,COUNTIF('Festivos 2026'!$A$5:$A$40,AA48)&gt;0),1,0),"")</f>
      </c>
      <c r="AD48">
        <f>IF(S48=1,IF(Y48&lt;=Z48,1,0),"")</f>
      </c>
      <c r="AE48">
        <f>IF(S48=1,MAX(0,MIN(Z48,AA48)-E48),"")</f>
      </c>
      <c r="AF48">
        <f>IF(S48=1,MAX(0,MIN(MIN(Z48,AA48),(AA48-1)+6/24)-E48)+MAX(0,MIN(Z48,AA48)-MAX(E48,(AA48-1)+19/24)),"")</f>
      </c>
      <c r="AG48">
        <f>IF(S48=1,MAX(0,Z48-MAX(E48,AA48)),"")</f>
      </c>
      <c r="AH48">
        <f>IF(S48=1,MAX(0,MIN(Z48,AA48+6/24)-MAX(E48,AA48))+MAX(0,Z48-MAX(MAX(E48,AA48),AA48+19/24)),"")</f>
      </c>
      <c r="AI48">
        <f>IF(S48=1,MAX(0,MIN(F48,AA48)-Z48),"")</f>
      </c>
      <c r="AJ48">
        <f>IF(S48=1,MAX(0,MIN(MIN(F48,AA48),(AA48-1)+6/24)-Z48)+MAX(0,MIN(F48,AA48)-MAX(Z48,(AA48-1)+19/24)),"")</f>
      </c>
      <c r="AK48">
        <f>IF(S48=1,MAX(0,F48-MAX(Z48,AA48)),"")</f>
      </c>
      <c r="AL48">
        <f>IF(S48=1,MAX(0,MIN(F48,AA48+6/24)-MAX(Z48,AA48))+MAX(0,F48-MAX(MAX(Z48,AA48),AA48+19/24)),"")</f>
      </c>
      <c r="AM48">
        <f>IF(S48=1,MAX(0,MIN(Y48,AA48)-X48),"")</f>
      </c>
      <c r="AN48">
        <f>IF(S48=1,MAX(0,MIN(MIN(Y48,AA48),(AA48-1)+6/24)-X48)+MAX(0,MIN(Y48,AA48)-MAX(X48,(AA48-1)+19/24)),"")</f>
      </c>
      <c r="AO48">
        <f>IF(S48=1,MAX(0,Y48-MAX(X48,AA48)),"")</f>
      </c>
      <c r="AP48">
        <f>IF(S48=1,MAX(0,MIN(Y48,AA48+6/24)-MAX(X48,AA48))+MAX(0,Y48-MAX(MAX(X48,AA48),AA48+19/24)),"")</f>
      </c>
      <c r="AQ48">
        <f>IF(S48=1,(AE48-AF48)-AD48*(AM48-AN48),"")</f>
      </c>
      <c r="AR48">
        <f>IF(S48=1,AF48-AD48*AN48,"")</f>
      </c>
      <c r="AS48">
        <f>IF(S48=1,(AI48-AJ48)-(1-AD48)*(AM48-AN48),"")</f>
      </c>
      <c r="AT48">
        <f>IF(S48=1,AJ48-(1-AD48)*AN48,"")</f>
      </c>
      <c r="AU48">
        <f>IF(S48=1,(AG48-AH48)-AD48*(AO48-AP48),"")</f>
      </c>
      <c r="AV48">
        <f>IF(S48=1,AH48-AD48*AP48,"")</f>
      </c>
      <c r="AW48">
        <f>IF(S48=1,(AK48-AL48)-(1-AD48)*(AO48-AP48),"")</f>
      </c>
      <c r="AX48">
        <f>IF(S48=1,AL48-(1-AD48)*AP48,"")</f>
      </c>
    </row>
    <row r="49" spans="1:50" x14ac:dyDescent="0.25">
      <c r="A49" s="14"/>
      <c r="B49" s="14"/>
      <c r="C49" s="15"/>
      <c r="D49" s="10">
        <f>IF(J49="","",J49*(K49*INDEX('Parámetros'!$E$5:$E$7,T49)+L49*INDEX('Parámetros'!$F$5:$F$7,T49)+M49*INDEX('Parámetros'!$G$5:$G$7,T49)+N49*INDEX('Parámetros'!$H$5:$H$7,T49)+O49*INDEX('Parámetros'!$I$5:$I$7,T49)+P49*INDEX('Parámetros'!$J$5:$J$7,T49)+Q49*INDEX('Parámetros'!$K$5:$K$7,T49)+R49*INDEX('Parámetros'!$L$5:$L$7,T49)))</f>
      </c>
      <c r="E49" s="16"/>
      <c r="F49" s="16"/>
      <c r="G49" s="14"/>
      <c r="H49" s="14"/>
      <c r="I49" s="12">
        <f>IF(AND(E49="",F49=""),"",IF(S49=1,(V49-W49)/60,"Revisa entrada y salida"))</f>
      </c>
      <c r="J49" s="13">
        <f>IF(OR(S49&lt;&gt;1,C49=""),"",C49/INDEX('Parámetros'!$D$5:$D$7,T49))</f>
      </c>
      <c r="K49" s="12">
        <f>IF(S49=1,ROUND(1440*((1-AB49)*AS49+(1-AC49)*AW49),0)/60,"")</f>
      </c>
      <c r="L49" s="12">
        <f>IF(S49=1,ROUND(1440*((1-AB49)*AT49+(1-AC49)*AX49),0)/60,"")</f>
      </c>
      <c r="M49" s="12">
        <f>IF(S49=1,ROUND(1440*((1-AB49)*AR49+(1-AC49)*AV49),0)/60,"")</f>
      </c>
      <c r="N49" s="12">
        <f>IF(S49=1,ROUND(1440*(IF(OR(H49="Sí",H49="Si"),AB49*AQ49+AC49*AU49,0)),0)/60,"")</f>
      </c>
      <c r="O49" s="12">
        <f>IF(S49=1,ROUND(1440*(IF(OR(H49="Sí",H49="Si"),0,AB49*AQ49+AC49*AU49)),0)/60,"")</f>
      </c>
      <c r="P49" s="12">
        <f>IF(S49=1,ROUND(1440*(AB49*AR49+AC49*AV49),0)/60,"")</f>
      </c>
      <c r="Q49" s="12">
        <f>IF(S49=1,ROUND(1440*(AB49*AS49+AC49*AW49),0)/60,"")</f>
      </c>
      <c r="R49" s="12">
        <f>IF(S49=1,ROUND(1440*(AB49*AT49+AC49*AX49),0)/60,"")</f>
      </c>
      <c r="S49">
        <f>IF(AND(ISNUMBER(E49),ISNUMBER(F49)),IF(AND(F49&gt;E49,YEAR(E49)=2026,(F49-E49)*1440&lt;=1140),1,0),0)</f>
      </c>
      <c r="T49">
        <f>IF(S49=1,MATCH(INT(E49),'Parámetros'!$A$5:$A$7,1),"")</f>
      </c>
      <c r="U49">
        <f>IF(S49=1,INDEX('Parámetros'!$C$5:$C$7,T49)/24,"")</f>
      </c>
      <c r="V49">
        <f>IF(S49=1,ROUND((F49-E49)*1440,0),"")</f>
      </c>
      <c r="W49">
        <f>IF(S49=1,MIN(N(G49),V49),"")</f>
      </c>
      <c r="X49">
        <f>IF(S49=1,E49+(INT(V49/2)-INT(W49/2))/1440,"")</f>
      </c>
      <c r="Y49">
        <f>IF(S49=1,X49+W49/1440,"")</f>
      </c>
      <c r="Z49">
        <f>IF(S49=1,MIN(F49,IF(E49+U49&lt;=X49,E49+U49,E49+U49+W49/1440)),"")</f>
      </c>
      <c r="AA49">
        <f>IF(S49=1,INT(E49)+1,"")</f>
      </c>
      <c r="AB49">
        <f>IF(S49=1,IF(OR(WEEKDAY(AA49-1)=1,COUNTIF('Festivos 2026'!$A$5:$A$40,AA49-1)&gt;0),1,0),"")</f>
      </c>
      <c r="AC49">
        <f>IF(S49=1,IF(OR(WEEKDAY(AA49)=1,COUNTIF('Festivos 2026'!$A$5:$A$40,AA49)&gt;0),1,0),"")</f>
      </c>
      <c r="AD49">
        <f>IF(S49=1,IF(Y49&lt;=Z49,1,0),"")</f>
      </c>
      <c r="AE49">
        <f>IF(S49=1,MAX(0,MIN(Z49,AA49)-E49),"")</f>
      </c>
      <c r="AF49">
        <f>IF(S49=1,MAX(0,MIN(MIN(Z49,AA49),(AA49-1)+6/24)-E49)+MAX(0,MIN(Z49,AA49)-MAX(E49,(AA49-1)+19/24)),"")</f>
      </c>
      <c r="AG49">
        <f>IF(S49=1,MAX(0,Z49-MAX(E49,AA49)),"")</f>
      </c>
      <c r="AH49">
        <f>IF(S49=1,MAX(0,MIN(Z49,AA49+6/24)-MAX(E49,AA49))+MAX(0,Z49-MAX(MAX(E49,AA49),AA49+19/24)),"")</f>
      </c>
      <c r="AI49">
        <f>IF(S49=1,MAX(0,MIN(F49,AA49)-Z49),"")</f>
      </c>
      <c r="AJ49">
        <f>IF(S49=1,MAX(0,MIN(MIN(F49,AA49),(AA49-1)+6/24)-Z49)+MAX(0,MIN(F49,AA49)-MAX(Z49,(AA49-1)+19/24)),"")</f>
      </c>
      <c r="AK49">
        <f>IF(S49=1,MAX(0,F49-MAX(Z49,AA49)),"")</f>
      </c>
      <c r="AL49">
        <f>IF(S49=1,MAX(0,MIN(F49,AA49+6/24)-MAX(Z49,AA49))+MAX(0,F49-MAX(MAX(Z49,AA49),AA49+19/24)),"")</f>
      </c>
      <c r="AM49">
        <f>IF(S49=1,MAX(0,MIN(Y49,AA49)-X49),"")</f>
      </c>
      <c r="AN49">
        <f>IF(S49=1,MAX(0,MIN(MIN(Y49,AA49),(AA49-1)+6/24)-X49)+MAX(0,MIN(Y49,AA49)-MAX(X49,(AA49-1)+19/24)),"")</f>
      </c>
      <c r="AO49">
        <f>IF(S49=1,MAX(0,Y49-MAX(X49,AA49)),"")</f>
      </c>
      <c r="AP49">
        <f>IF(S49=1,MAX(0,MIN(Y49,AA49+6/24)-MAX(X49,AA49))+MAX(0,Y49-MAX(MAX(X49,AA49),AA49+19/24)),"")</f>
      </c>
      <c r="AQ49">
        <f>IF(S49=1,(AE49-AF49)-AD49*(AM49-AN49),"")</f>
      </c>
      <c r="AR49">
        <f>IF(S49=1,AF49-AD49*AN49,"")</f>
      </c>
      <c r="AS49">
        <f>IF(S49=1,(AI49-AJ49)-(1-AD49)*(AM49-AN49),"")</f>
      </c>
      <c r="AT49">
        <f>IF(S49=1,AJ49-(1-AD49)*AN49,"")</f>
      </c>
      <c r="AU49">
        <f>IF(S49=1,(AG49-AH49)-AD49*(AO49-AP49),"")</f>
      </c>
      <c r="AV49">
        <f>IF(S49=1,AH49-AD49*AP49,"")</f>
      </c>
      <c r="AW49">
        <f>IF(S49=1,(AK49-AL49)-(1-AD49)*(AO49-AP49),"")</f>
      </c>
      <c r="AX49">
        <f>IF(S49=1,AL49-(1-AD49)*AP49,"")</f>
      </c>
    </row>
    <row r="50" spans="1:50" x14ac:dyDescent="0.25">
      <c r="A50" s="14"/>
      <c r="B50" s="14"/>
      <c r="C50" s="15"/>
      <c r="D50" s="10">
        <f>IF(J50="","",J50*(K50*INDEX('Parámetros'!$E$5:$E$7,T50)+L50*INDEX('Parámetros'!$F$5:$F$7,T50)+M50*INDEX('Parámetros'!$G$5:$G$7,T50)+N50*INDEX('Parámetros'!$H$5:$H$7,T50)+O50*INDEX('Parámetros'!$I$5:$I$7,T50)+P50*INDEX('Parámetros'!$J$5:$J$7,T50)+Q50*INDEX('Parámetros'!$K$5:$K$7,T50)+R50*INDEX('Parámetros'!$L$5:$L$7,T50)))</f>
      </c>
      <c r="E50" s="16"/>
      <c r="F50" s="16"/>
      <c r="G50" s="14"/>
      <c r="H50" s="14"/>
      <c r="I50" s="12">
        <f>IF(AND(E50="",F50=""),"",IF(S50=1,(V50-W50)/60,"Revisa entrada y salida"))</f>
      </c>
      <c r="J50" s="13">
        <f>IF(OR(S50&lt;&gt;1,C50=""),"",C50/INDEX('Parámetros'!$D$5:$D$7,T50))</f>
      </c>
      <c r="K50" s="12">
        <f>IF(S50=1,ROUND(1440*((1-AB50)*AS50+(1-AC50)*AW50),0)/60,"")</f>
      </c>
      <c r="L50" s="12">
        <f>IF(S50=1,ROUND(1440*((1-AB50)*AT50+(1-AC50)*AX50),0)/60,"")</f>
      </c>
      <c r="M50" s="12">
        <f>IF(S50=1,ROUND(1440*((1-AB50)*AR50+(1-AC50)*AV50),0)/60,"")</f>
      </c>
      <c r="N50" s="12">
        <f>IF(S50=1,ROUND(1440*(IF(OR(H50="Sí",H50="Si"),AB50*AQ50+AC50*AU50,0)),0)/60,"")</f>
      </c>
      <c r="O50" s="12">
        <f>IF(S50=1,ROUND(1440*(IF(OR(H50="Sí",H50="Si"),0,AB50*AQ50+AC50*AU50)),0)/60,"")</f>
      </c>
      <c r="P50" s="12">
        <f>IF(S50=1,ROUND(1440*(AB50*AR50+AC50*AV50),0)/60,"")</f>
      </c>
      <c r="Q50" s="12">
        <f>IF(S50=1,ROUND(1440*(AB50*AS50+AC50*AW50),0)/60,"")</f>
      </c>
      <c r="R50" s="12">
        <f>IF(S50=1,ROUND(1440*(AB50*AT50+AC50*AX50),0)/60,"")</f>
      </c>
      <c r="S50">
        <f>IF(AND(ISNUMBER(E50),ISNUMBER(F50)),IF(AND(F50&gt;E50,YEAR(E50)=2026,(F50-E50)*1440&lt;=1140),1,0),0)</f>
      </c>
      <c r="T50">
        <f>IF(S50=1,MATCH(INT(E50),'Parámetros'!$A$5:$A$7,1),"")</f>
      </c>
      <c r="U50">
        <f>IF(S50=1,INDEX('Parámetros'!$C$5:$C$7,T50)/24,"")</f>
      </c>
      <c r="V50">
        <f>IF(S50=1,ROUND((F50-E50)*1440,0),"")</f>
      </c>
      <c r="W50">
        <f>IF(S50=1,MIN(N(G50),V50),"")</f>
      </c>
      <c r="X50">
        <f>IF(S50=1,E50+(INT(V50/2)-INT(W50/2))/1440,"")</f>
      </c>
      <c r="Y50">
        <f>IF(S50=1,X50+W50/1440,"")</f>
      </c>
      <c r="Z50">
        <f>IF(S50=1,MIN(F50,IF(E50+U50&lt;=X50,E50+U50,E50+U50+W50/1440)),"")</f>
      </c>
      <c r="AA50">
        <f>IF(S50=1,INT(E50)+1,"")</f>
      </c>
      <c r="AB50">
        <f>IF(S50=1,IF(OR(WEEKDAY(AA50-1)=1,COUNTIF('Festivos 2026'!$A$5:$A$40,AA50-1)&gt;0),1,0),"")</f>
      </c>
      <c r="AC50">
        <f>IF(S50=1,IF(OR(WEEKDAY(AA50)=1,COUNTIF('Festivos 2026'!$A$5:$A$40,AA50)&gt;0),1,0),"")</f>
      </c>
      <c r="AD50">
        <f>IF(S50=1,IF(Y50&lt;=Z50,1,0),"")</f>
      </c>
      <c r="AE50">
        <f>IF(S50=1,MAX(0,MIN(Z50,AA50)-E50),"")</f>
      </c>
      <c r="AF50">
        <f>IF(S50=1,MAX(0,MIN(MIN(Z50,AA50),(AA50-1)+6/24)-E50)+MAX(0,MIN(Z50,AA50)-MAX(E50,(AA50-1)+19/24)),"")</f>
      </c>
      <c r="AG50">
        <f>IF(S50=1,MAX(0,Z50-MAX(E50,AA50)),"")</f>
      </c>
      <c r="AH50">
        <f>IF(S50=1,MAX(0,MIN(Z50,AA50+6/24)-MAX(E50,AA50))+MAX(0,Z50-MAX(MAX(E50,AA50),AA50+19/24)),"")</f>
      </c>
      <c r="AI50">
        <f>IF(S50=1,MAX(0,MIN(F50,AA50)-Z50),"")</f>
      </c>
      <c r="AJ50">
        <f>IF(S50=1,MAX(0,MIN(MIN(F50,AA50),(AA50-1)+6/24)-Z50)+MAX(0,MIN(F50,AA50)-MAX(Z50,(AA50-1)+19/24)),"")</f>
      </c>
      <c r="AK50">
        <f>IF(S50=1,MAX(0,F50-MAX(Z50,AA50)),"")</f>
      </c>
      <c r="AL50">
        <f>IF(S50=1,MAX(0,MIN(F50,AA50+6/24)-MAX(Z50,AA50))+MAX(0,F50-MAX(MAX(Z50,AA50),AA50+19/24)),"")</f>
      </c>
      <c r="AM50">
        <f>IF(S50=1,MAX(0,MIN(Y50,AA50)-X50),"")</f>
      </c>
      <c r="AN50">
        <f>IF(S50=1,MAX(0,MIN(MIN(Y50,AA50),(AA50-1)+6/24)-X50)+MAX(0,MIN(Y50,AA50)-MAX(X50,(AA50-1)+19/24)),"")</f>
      </c>
      <c r="AO50">
        <f>IF(S50=1,MAX(0,Y50-MAX(X50,AA50)),"")</f>
      </c>
      <c r="AP50">
        <f>IF(S50=1,MAX(0,MIN(Y50,AA50+6/24)-MAX(X50,AA50))+MAX(0,Y50-MAX(MAX(X50,AA50),AA50+19/24)),"")</f>
      </c>
      <c r="AQ50">
        <f>IF(S50=1,(AE50-AF50)-AD50*(AM50-AN50),"")</f>
      </c>
      <c r="AR50">
        <f>IF(S50=1,AF50-AD50*AN50,"")</f>
      </c>
      <c r="AS50">
        <f>IF(S50=1,(AI50-AJ50)-(1-AD50)*(AM50-AN50),"")</f>
      </c>
      <c r="AT50">
        <f>IF(S50=1,AJ50-(1-AD50)*AN50,"")</f>
      </c>
      <c r="AU50">
        <f>IF(S50=1,(AG50-AH50)-AD50*(AO50-AP50),"")</f>
      </c>
      <c r="AV50">
        <f>IF(S50=1,AH50-AD50*AP50,"")</f>
      </c>
      <c r="AW50">
        <f>IF(S50=1,(AK50-AL50)-(1-AD50)*(AO50-AP50),"")</f>
      </c>
      <c r="AX50">
        <f>IF(S50=1,AL50-(1-AD50)*AP50,"")</f>
      </c>
    </row>
    <row r="51" spans="1:50" x14ac:dyDescent="0.25">
      <c r="A51" s="14"/>
      <c r="B51" s="14"/>
      <c r="C51" s="15"/>
      <c r="D51" s="10">
        <f>IF(J51="","",J51*(K51*INDEX('Parámetros'!$E$5:$E$7,T51)+L51*INDEX('Parámetros'!$F$5:$F$7,T51)+M51*INDEX('Parámetros'!$G$5:$G$7,T51)+N51*INDEX('Parámetros'!$H$5:$H$7,T51)+O51*INDEX('Parámetros'!$I$5:$I$7,T51)+P51*INDEX('Parámetros'!$J$5:$J$7,T51)+Q51*INDEX('Parámetros'!$K$5:$K$7,T51)+R51*INDEX('Parámetros'!$L$5:$L$7,T51)))</f>
      </c>
      <c r="E51" s="16"/>
      <c r="F51" s="16"/>
      <c r="G51" s="14"/>
      <c r="H51" s="14"/>
      <c r="I51" s="12">
        <f>IF(AND(E51="",F51=""),"",IF(S51=1,(V51-W51)/60,"Revisa entrada y salida"))</f>
      </c>
      <c r="J51" s="13">
        <f>IF(OR(S51&lt;&gt;1,C51=""),"",C51/INDEX('Parámetros'!$D$5:$D$7,T51))</f>
      </c>
      <c r="K51" s="12">
        <f>IF(S51=1,ROUND(1440*((1-AB51)*AS51+(1-AC51)*AW51),0)/60,"")</f>
      </c>
      <c r="L51" s="12">
        <f>IF(S51=1,ROUND(1440*((1-AB51)*AT51+(1-AC51)*AX51),0)/60,"")</f>
      </c>
      <c r="M51" s="12">
        <f>IF(S51=1,ROUND(1440*((1-AB51)*AR51+(1-AC51)*AV51),0)/60,"")</f>
      </c>
      <c r="N51" s="12">
        <f>IF(S51=1,ROUND(1440*(IF(OR(H51="Sí",H51="Si"),AB51*AQ51+AC51*AU51,0)),0)/60,"")</f>
      </c>
      <c r="O51" s="12">
        <f>IF(S51=1,ROUND(1440*(IF(OR(H51="Sí",H51="Si"),0,AB51*AQ51+AC51*AU51)),0)/60,"")</f>
      </c>
      <c r="P51" s="12">
        <f>IF(S51=1,ROUND(1440*(AB51*AR51+AC51*AV51),0)/60,"")</f>
      </c>
      <c r="Q51" s="12">
        <f>IF(S51=1,ROUND(1440*(AB51*AS51+AC51*AW51),0)/60,"")</f>
      </c>
      <c r="R51" s="12">
        <f>IF(S51=1,ROUND(1440*(AB51*AT51+AC51*AX51),0)/60,"")</f>
      </c>
      <c r="S51">
        <f>IF(AND(ISNUMBER(E51),ISNUMBER(F51)),IF(AND(F51&gt;E51,YEAR(E51)=2026,(F51-E51)*1440&lt;=1140),1,0),0)</f>
      </c>
      <c r="T51">
        <f>IF(S51=1,MATCH(INT(E51),'Parámetros'!$A$5:$A$7,1),"")</f>
      </c>
      <c r="U51">
        <f>IF(S51=1,INDEX('Parámetros'!$C$5:$C$7,T51)/24,"")</f>
      </c>
      <c r="V51">
        <f>IF(S51=1,ROUND((F51-E51)*1440,0),"")</f>
      </c>
      <c r="W51">
        <f>IF(S51=1,MIN(N(G51),V51),"")</f>
      </c>
      <c r="X51">
        <f>IF(S51=1,E51+(INT(V51/2)-INT(W51/2))/1440,"")</f>
      </c>
      <c r="Y51">
        <f>IF(S51=1,X51+W51/1440,"")</f>
      </c>
      <c r="Z51">
        <f>IF(S51=1,MIN(F51,IF(E51+U51&lt;=X51,E51+U51,E51+U51+W51/1440)),"")</f>
      </c>
      <c r="AA51">
        <f>IF(S51=1,INT(E51)+1,"")</f>
      </c>
      <c r="AB51">
        <f>IF(S51=1,IF(OR(WEEKDAY(AA51-1)=1,COUNTIF('Festivos 2026'!$A$5:$A$40,AA51-1)&gt;0),1,0),"")</f>
      </c>
      <c r="AC51">
        <f>IF(S51=1,IF(OR(WEEKDAY(AA51)=1,COUNTIF('Festivos 2026'!$A$5:$A$40,AA51)&gt;0),1,0),"")</f>
      </c>
      <c r="AD51">
        <f>IF(S51=1,IF(Y51&lt;=Z51,1,0),"")</f>
      </c>
      <c r="AE51">
        <f>IF(S51=1,MAX(0,MIN(Z51,AA51)-E51),"")</f>
      </c>
      <c r="AF51">
        <f>IF(S51=1,MAX(0,MIN(MIN(Z51,AA51),(AA51-1)+6/24)-E51)+MAX(0,MIN(Z51,AA51)-MAX(E51,(AA51-1)+19/24)),"")</f>
      </c>
      <c r="AG51">
        <f>IF(S51=1,MAX(0,Z51-MAX(E51,AA51)),"")</f>
      </c>
      <c r="AH51">
        <f>IF(S51=1,MAX(0,MIN(Z51,AA51+6/24)-MAX(E51,AA51))+MAX(0,Z51-MAX(MAX(E51,AA51),AA51+19/24)),"")</f>
      </c>
      <c r="AI51">
        <f>IF(S51=1,MAX(0,MIN(F51,AA51)-Z51),"")</f>
      </c>
      <c r="AJ51">
        <f>IF(S51=1,MAX(0,MIN(MIN(F51,AA51),(AA51-1)+6/24)-Z51)+MAX(0,MIN(F51,AA51)-MAX(Z51,(AA51-1)+19/24)),"")</f>
      </c>
      <c r="AK51">
        <f>IF(S51=1,MAX(0,F51-MAX(Z51,AA51)),"")</f>
      </c>
      <c r="AL51">
        <f>IF(S51=1,MAX(0,MIN(F51,AA51+6/24)-MAX(Z51,AA51))+MAX(0,F51-MAX(MAX(Z51,AA51),AA51+19/24)),"")</f>
      </c>
      <c r="AM51">
        <f>IF(S51=1,MAX(0,MIN(Y51,AA51)-X51),"")</f>
      </c>
      <c r="AN51">
        <f>IF(S51=1,MAX(0,MIN(MIN(Y51,AA51),(AA51-1)+6/24)-X51)+MAX(0,MIN(Y51,AA51)-MAX(X51,(AA51-1)+19/24)),"")</f>
      </c>
      <c r="AO51">
        <f>IF(S51=1,MAX(0,Y51-MAX(X51,AA51)),"")</f>
      </c>
      <c r="AP51">
        <f>IF(S51=1,MAX(0,MIN(Y51,AA51+6/24)-MAX(X51,AA51))+MAX(0,Y51-MAX(MAX(X51,AA51),AA51+19/24)),"")</f>
      </c>
      <c r="AQ51">
        <f>IF(S51=1,(AE51-AF51)-AD51*(AM51-AN51),"")</f>
      </c>
      <c r="AR51">
        <f>IF(S51=1,AF51-AD51*AN51,"")</f>
      </c>
      <c r="AS51">
        <f>IF(S51=1,(AI51-AJ51)-(1-AD51)*(AM51-AN51),"")</f>
      </c>
      <c r="AT51">
        <f>IF(S51=1,AJ51-(1-AD51)*AN51,"")</f>
      </c>
      <c r="AU51">
        <f>IF(S51=1,(AG51-AH51)-AD51*(AO51-AP51),"")</f>
      </c>
      <c r="AV51">
        <f>IF(S51=1,AH51-AD51*AP51,"")</f>
      </c>
      <c r="AW51">
        <f>IF(S51=1,(AK51-AL51)-(1-AD51)*(AO51-AP51),"")</f>
      </c>
      <c r="AX51">
        <f>IF(S51=1,AL51-(1-AD51)*AP51,"")</f>
      </c>
    </row>
    <row r="52" spans="1:50" x14ac:dyDescent="0.25">
      <c r="A52" s="14"/>
      <c r="B52" s="14"/>
      <c r="C52" s="15"/>
      <c r="D52" s="10">
        <f>IF(J52="","",J52*(K52*INDEX('Parámetros'!$E$5:$E$7,T52)+L52*INDEX('Parámetros'!$F$5:$F$7,T52)+M52*INDEX('Parámetros'!$G$5:$G$7,T52)+N52*INDEX('Parámetros'!$H$5:$H$7,T52)+O52*INDEX('Parámetros'!$I$5:$I$7,T52)+P52*INDEX('Parámetros'!$J$5:$J$7,T52)+Q52*INDEX('Parámetros'!$K$5:$K$7,T52)+R52*INDEX('Parámetros'!$L$5:$L$7,T52)))</f>
      </c>
      <c r="E52" s="16"/>
      <c r="F52" s="16"/>
      <c r="G52" s="14"/>
      <c r="H52" s="14"/>
      <c r="I52" s="12">
        <f>IF(AND(E52="",F52=""),"",IF(S52=1,(V52-W52)/60,"Revisa entrada y salida"))</f>
      </c>
      <c r="J52" s="13">
        <f>IF(OR(S52&lt;&gt;1,C52=""),"",C52/INDEX('Parámetros'!$D$5:$D$7,T52))</f>
      </c>
      <c r="K52" s="12">
        <f>IF(S52=1,ROUND(1440*((1-AB52)*AS52+(1-AC52)*AW52),0)/60,"")</f>
      </c>
      <c r="L52" s="12">
        <f>IF(S52=1,ROUND(1440*((1-AB52)*AT52+(1-AC52)*AX52),0)/60,"")</f>
      </c>
      <c r="M52" s="12">
        <f>IF(S52=1,ROUND(1440*((1-AB52)*AR52+(1-AC52)*AV52),0)/60,"")</f>
      </c>
      <c r="N52" s="12">
        <f>IF(S52=1,ROUND(1440*(IF(OR(H52="Sí",H52="Si"),AB52*AQ52+AC52*AU52,0)),0)/60,"")</f>
      </c>
      <c r="O52" s="12">
        <f>IF(S52=1,ROUND(1440*(IF(OR(H52="Sí",H52="Si"),0,AB52*AQ52+AC52*AU52)),0)/60,"")</f>
      </c>
      <c r="P52" s="12">
        <f>IF(S52=1,ROUND(1440*(AB52*AR52+AC52*AV52),0)/60,"")</f>
      </c>
      <c r="Q52" s="12">
        <f>IF(S52=1,ROUND(1440*(AB52*AS52+AC52*AW52),0)/60,"")</f>
      </c>
      <c r="R52" s="12">
        <f>IF(S52=1,ROUND(1440*(AB52*AT52+AC52*AX52),0)/60,"")</f>
      </c>
      <c r="S52">
        <f>IF(AND(ISNUMBER(E52),ISNUMBER(F52)),IF(AND(F52&gt;E52,YEAR(E52)=2026,(F52-E52)*1440&lt;=1140),1,0),0)</f>
      </c>
      <c r="T52">
        <f>IF(S52=1,MATCH(INT(E52),'Parámetros'!$A$5:$A$7,1),"")</f>
      </c>
      <c r="U52">
        <f>IF(S52=1,INDEX('Parámetros'!$C$5:$C$7,T52)/24,"")</f>
      </c>
      <c r="V52">
        <f>IF(S52=1,ROUND((F52-E52)*1440,0),"")</f>
      </c>
      <c r="W52">
        <f>IF(S52=1,MIN(N(G52),V52),"")</f>
      </c>
      <c r="X52">
        <f>IF(S52=1,E52+(INT(V52/2)-INT(W52/2))/1440,"")</f>
      </c>
      <c r="Y52">
        <f>IF(S52=1,X52+W52/1440,"")</f>
      </c>
      <c r="Z52">
        <f>IF(S52=1,MIN(F52,IF(E52+U52&lt;=X52,E52+U52,E52+U52+W52/1440)),"")</f>
      </c>
      <c r="AA52">
        <f>IF(S52=1,INT(E52)+1,"")</f>
      </c>
      <c r="AB52">
        <f>IF(S52=1,IF(OR(WEEKDAY(AA52-1)=1,COUNTIF('Festivos 2026'!$A$5:$A$40,AA52-1)&gt;0),1,0),"")</f>
      </c>
      <c r="AC52">
        <f>IF(S52=1,IF(OR(WEEKDAY(AA52)=1,COUNTIF('Festivos 2026'!$A$5:$A$40,AA52)&gt;0),1,0),"")</f>
      </c>
      <c r="AD52">
        <f>IF(S52=1,IF(Y52&lt;=Z52,1,0),"")</f>
      </c>
      <c r="AE52">
        <f>IF(S52=1,MAX(0,MIN(Z52,AA52)-E52),"")</f>
      </c>
      <c r="AF52">
        <f>IF(S52=1,MAX(0,MIN(MIN(Z52,AA52),(AA52-1)+6/24)-E52)+MAX(0,MIN(Z52,AA52)-MAX(E52,(AA52-1)+19/24)),"")</f>
      </c>
      <c r="AG52">
        <f>IF(S52=1,MAX(0,Z52-MAX(E52,AA52)),"")</f>
      </c>
      <c r="AH52">
        <f>IF(S52=1,MAX(0,MIN(Z52,AA52+6/24)-MAX(E52,AA52))+MAX(0,Z52-MAX(MAX(E52,AA52),AA52+19/24)),"")</f>
      </c>
      <c r="AI52">
        <f>IF(S52=1,MAX(0,MIN(F52,AA52)-Z52),"")</f>
      </c>
      <c r="AJ52">
        <f>IF(S52=1,MAX(0,MIN(MIN(F52,AA52),(AA52-1)+6/24)-Z52)+MAX(0,MIN(F52,AA52)-MAX(Z52,(AA52-1)+19/24)),"")</f>
      </c>
      <c r="AK52">
        <f>IF(S52=1,MAX(0,F52-MAX(Z52,AA52)),"")</f>
      </c>
      <c r="AL52">
        <f>IF(S52=1,MAX(0,MIN(F52,AA52+6/24)-MAX(Z52,AA52))+MAX(0,F52-MAX(MAX(Z52,AA52),AA52+19/24)),"")</f>
      </c>
      <c r="AM52">
        <f>IF(S52=1,MAX(0,MIN(Y52,AA52)-X52),"")</f>
      </c>
      <c r="AN52">
        <f>IF(S52=1,MAX(0,MIN(MIN(Y52,AA52),(AA52-1)+6/24)-X52)+MAX(0,MIN(Y52,AA52)-MAX(X52,(AA52-1)+19/24)),"")</f>
      </c>
      <c r="AO52">
        <f>IF(S52=1,MAX(0,Y52-MAX(X52,AA52)),"")</f>
      </c>
      <c r="AP52">
        <f>IF(S52=1,MAX(0,MIN(Y52,AA52+6/24)-MAX(X52,AA52))+MAX(0,Y52-MAX(MAX(X52,AA52),AA52+19/24)),"")</f>
      </c>
      <c r="AQ52">
        <f>IF(S52=1,(AE52-AF52)-AD52*(AM52-AN52),"")</f>
      </c>
      <c r="AR52">
        <f>IF(S52=1,AF52-AD52*AN52,"")</f>
      </c>
      <c r="AS52">
        <f>IF(S52=1,(AI52-AJ52)-(1-AD52)*(AM52-AN52),"")</f>
      </c>
      <c r="AT52">
        <f>IF(S52=1,AJ52-(1-AD52)*AN52,"")</f>
      </c>
      <c r="AU52">
        <f>IF(S52=1,(AG52-AH52)-AD52*(AO52-AP52),"")</f>
      </c>
      <c r="AV52">
        <f>IF(S52=1,AH52-AD52*AP52,"")</f>
      </c>
      <c r="AW52">
        <f>IF(S52=1,(AK52-AL52)-(1-AD52)*(AO52-AP52),"")</f>
      </c>
      <c r="AX52">
        <f>IF(S52=1,AL52-(1-AD52)*AP52,"")</f>
      </c>
    </row>
    <row r="53" spans="1:50" x14ac:dyDescent="0.25">
      <c r="A53" s="14"/>
      <c r="B53" s="14"/>
      <c r="C53" s="15"/>
      <c r="D53" s="10">
        <f>IF(J53="","",J53*(K53*INDEX('Parámetros'!$E$5:$E$7,T53)+L53*INDEX('Parámetros'!$F$5:$F$7,T53)+M53*INDEX('Parámetros'!$G$5:$G$7,T53)+N53*INDEX('Parámetros'!$H$5:$H$7,T53)+O53*INDEX('Parámetros'!$I$5:$I$7,T53)+P53*INDEX('Parámetros'!$J$5:$J$7,T53)+Q53*INDEX('Parámetros'!$K$5:$K$7,T53)+R53*INDEX('Parámetros'!$L$5:$L$7,T53)))</f>
      </c>
      <c r="E53" s="16"/>
      <c r="F53" s="16"/>
      <c r="G53" s="14"/>
      <c r="H53" s="14"/>
      <c r="I53" s="12">
        <f>IF(AND(E53="",F53=""),"",IF(S53=1,(V53-W53)/60,"Revisa entrada y salida"))</f>
      </c>
      <c r="J53" s="13">
        <f>IF(OR(S53&lt;&gt;1,C53=""),"",C53/INDEX('Parámetros'!$D$5:$D$7,T53))</f>
      </c>
      <c r="K53" s="12">
        <f>IF(S53=1,ROUND(1440*((1-AB53)*AS53+(1-AC53)*AW53),0)/60,"")</f>
      </c>
      <c r="L53" s="12">
        <f>IF(S53=1,ROUND(1440*((1-AB53)*AT53+(1-AC53)*AX53),0)/60,"")</f>
      </c>
      <c r="M53" s="12">
        <f>IF(S53=1,ROUND(1440*((1-AB53)*AR53+(1-AC53)*AV53),0)/60,"")</f>
      </c>
      <c r="N53" s="12">
        <f>IF(S53=1,ROUND(1440*(IF(OR(H53="Sí",H53="Si"),AB53*AQ53+AC53*AU53,0)),0)/60,"")</f>
      </c>
      <c r="O53" s="12">
        <f>IF(S53=1,ROUND(1440*(IF(OR(H53="Sí",H53="Si"),0,AB53*AQ53+AC53*AU53)),0)/60,"")</f>
      </c>
      <c r="P53" s="12">
        <f>IF(S53=1,ROUND(1440*(AB53*AR53+AC53*AV53),0)/60,"")</f>
      </c>
      <c r="Q53" s="12">
        <f>IF(S53=1,ROUND(1440*(AB53*AS53+AC53*AW53),0)/60,"")</f>
      </c>
      <c r="R53" s="12">
        <f>IF(S53=1,ROUND(1440*(AB53*AT53+AC53*AX53),0)/60,"")</f>
      </c>
      <c r="S53">
        <f>IF(AND(ISNUMBER(E53),ISNUMBER(F53)),IF(AND(F53&gt;E53,YEAR(E53)=2026,(F53-E53)*1440&lt;=1140),1,0),0)</f>
      </c>
      <c r="T53">
        <f>IF(S53=1,MATCH(INT(E53),'Parámetros'!$A$5:$A$7,1),"")</f>
      </c>
      <c r="U53">
        <f>IF(S53=1,INDEX('Parámetros'!$C$5:$C$7,T53)/24,"")</f>
      </c>
      <c r="V53">
        <f>IF(S53=1,ROUND((F53-E53)*1440,0),"")</f>
      </c>
      <c r="W53">
        <f>IF(S53=1,MIN(N(G53),V53),"")</f>
      </c>
      <c r="X53">
        <f>IF(S53=1,E53+(INT(V53/2)-INT(W53/2))/1440,"")</f>
      </c>
      <c r="Y53">
        <f>IF(S53=1,X53+W53/1440,"")</f>
      </c>
      <c r="Z53">
        <f>IF(S53=1,MIN(F53,IF(E53+U53&lt;=X53,E53+U53,E53+U53+W53/1440)),"")</f>
      </c>
      <c r="AA53">
        <f>IF(S53=1,INT(E53)+1,"")</f>
      </c>
      <c r="AB53">
        <f>IF(S53=1,IF(OR(WEEKDAY(AA53-1)=1,COUNTIF('Festivos 2026'!$A$5:$A$40,AA53-1)&gt;0),1,0),"")</f>
      </c>
      <c r="AC53">
        <f>IF(S53=1,IF(OR(WEEKDAY(AA53)=1,COUNTIF('Festivos 2026'!$A$5:$A$40,AA53)&gt;0),1,0),"")</f>
      </c>
      <c r="AD53">
        <f>IF(S53=1,IF(Y53&lt;=Z53,1,0),"")</f>
      </c>
      <c r="AE53">
        <f>IF(S53=1,MAX(0,MIN(Z53,AA53)-E53),"")</f>
      </c>
      <c r="AF53">
        <f>IF(S53=1,MAX(0,MIN(MIN(Z53,AA53),(AA53-1)+6/24)-E53)+MAX(0,MIN(Z53,AA53)-MAX(E53,(AA53-1)+19/24)),"")</f>
      </c>
      <c r="AG53">
        <f>IF(S53=1,MAX(0,Z53-MAX(E53,AA53)),"")</f>
      </c>
      <c r="AH53">
        <f>IF(S53=1,MAX(0,MIN(Z53,AA53+6/24)-MAX(E53,AA53))+MAX(0,Z53-MAX(MAX(E53,AA53),AA53+19/24)),"")</f>
      </c>
      <c r="AI53">
        <f>IF(S53=1,MAX(0,MIN(F53,AA53)-Z53),"")</f>
      </c>
      <c r="AJ53">
        <f>IF(S53=1,MAX(0,MIN(MIN(F53,AA53),(AA53-1)+6/24)-Z53)+MAX(0,MIN(F53,AA53)-MAX(Z53,(AA53-1)+19/24)),"")</f>
      </c>
      <c r="AK53">
        <f>IF(S53=1,MAX(0,F53-MAX(Z53,AA53)),"")</f>
      </c>
      <c r="AL53">
        <f>IF(S53=1,MAX(0,MIN(F53,AA53+6/24)-MAX(Z53,AA53))+MAX(0,F53-MAX(MAX(Z53,AA53),AA53+19/24)),"")</f>
      </c>
      <c r="AM53">
        <f>IF(S53=1,MAX(0,MIN(Y53,AA53)-X53),"")</f>
      </c>
      <c r="AN53">
        <f>IF(S53=1,MAX(0,MIN(MIN(Y53,AA53),(AA53-1)+6/24)-X53)+MAX(0,MIN(Y53,AA53)-MAX(X53,(AA53-1)+19/24)),"")</f>
      </c>
      <c r="AO53">
        <f>IF(S53=1,MAX(0,Y53-MAX(X53,AA53)),"")</f>
      </c>
      <c r="AP53">
        <f>IF(S53=1,MAX(0,MIN(Y53,AA53+6/24)-MAX(X53,AA53))+MAX(0,Y53-MAX(MAX(X53,AA53),AA53+19/24)),"")</f>
      </c>
      <c r="AQ53">
        <f>IF(S53=1,(AE53-AF53)-AD53*(AM53-AN53),"")</f>
      </c>
      <c r="AR53">
        <f>IF(S53=1,AF53-AD53*AN53,"")</f>
      </c>
      <c r="AS53">
        <f>IF(S53=1,(AI53-AJ53)-(1-AD53)*(AM53-AN53),"")</f>
      </c>
      <c r="AT53">
        <f>IF(S53=1,AJ53-(1-AD53)*AN53,"")</f>
      </c>
      <c r="AU53">
        <f>IF(S53=1,(AG53-AH53)-AD53*(AO53-AP53),"")</f>
      </c>
      <c r="AV53">
        <f>IF(S53=1,AH53-AD53*AP53,"")</f>
      </c>
      <c r="AW53">
        <f>IF(S53=1,(AK53-AL53)-(1-AD53)*(AO53-AP53),"")</f>
      </c>
      <c r="AX53">
        <f>IF(S53=1,AL53-(1-AD53)*AP53,"")</f>
      </c>
    </row>
    <row r="54" spans="1:50" x14ac:dyDescent="0.25">
      <c r="A54" s="14"/>
      <c r="B54" s="14"/>
      <c r="C54" s="15"/>
      <c r="D54" s="10">
        <f>IF(J54="","",J54*(K54*INDEX('Parámetros'!$E$5:$E$7,T54)+L54*INDEX('Parámetros'!$F$5:$F$7,T54)+M54*INDEX('Parámetros'!$G$5:$G$7,T54)+N54*INDEX('Parámetros'!$H$5:$H$7,T54)+O54*INDEX('Parámetros'!$I$5:$I$7,T54)+P54*INDEX('Parámetros'!$J$5:$J$7,T54)+Q54*INDEX('Parámetros'!$K$5:$K$7,T54)+R54*INDEX('Parámetros'!$L$5:$L$7,T54)))</f>
      </c>
      <c r="E54" s="16"/>
      <c r="F54" s="16"/>
      <c r="G54" s="14"/>
      <c r="H54" s="14"/>
      <c r="I54" s="12">
        <f>IF(AND(E54="",F54=""),"",IF(S54=1,(V54-W54)/60,"Revisa entrada y salida"))</f>
      </c>
      <c r="J54" s="13">
        <f>IF(OR(S54&lt;&gt;1,C54=""),"",C54/INDEX('Parámetros'!$D$5:$D$7,T54))</f>
      </c>
      <c r="K54" s="12">
        <f>IF(S54=1,ROUND(1440*((1-AB54)*AS54+(1-AC54)*AW54),0)/60,"")</f>
      </c>
      <c r="L54" s="12">
        <f>IF(S54=1,ROUND(1440*((1-AB54)*AT54+(1-AC54)*AX54),0)/60,"")</f>
      </c>
      <c r="M54" s="12">
        <f>IF(S54=1,ROUND(1440*((1-AB54)*AR54+(1-AC54)*AV54),0)/60,"")</f>
      </c>
      <c r="N54" s="12">
        <f>IF(S54=1,ROUND(1440*(IF(OR(H54="Sí",H54="Si"),AB54*AQ54+AC54*AU54,0)),0)/60,"")</f>
      </c>
      <c r="O54" s="12">
        <f>IF(S54=1,ROUND(1440*(IF(OR(H54="Sí",H54="Si"),0,AB54*AQ54+AC54*AU54)),0)/60,"")</f>
      </c>
      <c r="P54" s="12">
        <f>IF(S54=1,ROUND(1440*(AB54*AR54+AC54*AV54),0)/60,"")</f>
      </c>
      <c r="Q54" s="12">
        <f>IF(S54=1,ROUND(1440*(AB54*AS54+AC54*AW54),0)/60,"")</f>
      </c>
      <c r="R54" s="12">
        <f>IF(S54=1,ROUND(1440*(AB54*AT54+AC54*AX54),0)/60,"")</f>
      </c>
      <c r="S54">
        <f>IF(AND(ISNUMBER(E54),ISNUMBER(F54)),IF(AND(F54&gt;E54,YEAR(E54)=2026,(F54-E54)*1440&lt;=1140),1,0),0)</f>
      </c>
      <c r="T54">
        <f>IF(S54=1,MATCH(INT(E54),'Parámetros'!$A$5:$A$7,1),"")</f>
      </c>
      <c r="U54">
        <f>IF(S54=1,INDEX('Parámetros'!$C$5:$C$7,T54)/24,"")</f>
      </c>
      <c r="V54">
        <f>IF(S54=1,ROUND((F54-E54)*1440,0),"")</f>
      </c>
      <c r="W54">
        <f>IF(S54=1,MIN(N(G54),V54),"")</f>
      </c>
      <c r="X54">
        <f>IF(S54=1,E54+(INT(V54/2)-INT(W54/2))/1440,"")</f>
      </c>
      <c r="Y54">
        <f>IF(S54=1,X54+W54/1440,"")</f>
      </c>
      <c r="Z54">
        <f>IF(S54=1,MIN(F54,IF(E54+U54&lt;=X54,E54+U54,E54+U54+W54/1440)),"")</f>
      </c>
      <c r="AA54">
        <f>IF(S54=1,INT(E54)+1,"")</f>
      </c>
      <c r="AB54">
        <f>IF(S54=1,IF(OR(WEEKDAY(AA54-1)=1,COUNTIF('Festivos 2026'!$A$5:$A$40,AA54-1)&gt;0),1,0),"")</f>
      </c>
      <c r="AC54">
        <f>IF(S54=1,IF(OR(WEEKDAY(AA54)=1,COUNTIF('Festivos 2026'!$A$5:$A$40,AA54)&gt;0),1,0),"")</f>
      </c>
      <c r="AD54">
        <f>IF(S54=1,IF(Y54&lt;=Z54,1,0),"")</f>
      </c>
      <c r="AE54">
        <f>IF(S54=1,MAX(0,MIN(Z54,AA54)-E54),"")</f>
      </c>
      <c r="AF54">
        <f>IF(S54=1,MAX(0,MIN(MIN(Z54,AA54),(AA54-1)+6/24)-E54)+MAX(0,MIN(Z54,AA54)-MAX(E54,(AA54-1)+19/24)),"")</f>
      </c>
      <c r="AG54">
        <f>IF(S54=1,MAX(0,Z54-MAX(E54,AA54)),"")</f>
      </c>
      <c r="AH54">
        <f>IF(S54=1,MAX(0,MIN(Z54,AA54+6/24)-MAX(E54,AA54))+MAX(0,Z54-MAX(MAX(E54,AA54),AA54+19/24)),"")</f>
      </c>
      <c r="AI54">
        <f>IF(S54=1,MAX(0,MIN(F54,AA54)-Z54),"")</f>
      </c>
      <c r="AJ54">
        <f>IF(S54=1,MAX(0,MIN(MIN(F54,AA54),(AA54-1)+6/24)-Z54)+MAX(0,MIN(F54,AA54)-MAX(Z54,(AA54-1)+19/24)),"")</f>
      </c>
      <c r="AK54">
        <f>IF(S54=1,MAX(0,F54-MAX(Z54,AA54)),"")</f>
      </c>
      <c r="AL54">
        <f>IF(S54=1,MAX(0,MIN(F54,AA54+6/24)-MAX(Z54,AA54))+MAX(0,F54-MAX(MAX(Z54,AA54),AA54+19/24)),"")</f>
      </c>
      <c r="AM54">
        <f>IF(S54=1,MAX(0,MIN(Y54,AA54)-X54),"")</f>
      </c>
      <c r="AN54">
        <f>IF(S54=1,MAX(0,MIN(MIN(Y54,AA54),(AA54-1)+6/24)-X54)+MAX(0,MIN(Y54,AA54)-MAX(X54,(AA54-1)+19/24)),"")</f>
      </c>
      <c r="AO54">
        <f>IF(S54=1,MAX(0,Y54-MAX(X54,AA54)),"")</f>
      </c>
      <c r="AP54">
        <f>IF(S54=1,MAX(0,MIN(Y54,AA54+6/24)-MAX(X54,AA54))+MAX(0,Y54-MAX(MAX(X54,AA54),AA54+19/24)),"")</f>
      </c>
      <c r="AQ54">
        <f>IF(S54=1,(AE54-AF54)-AD54*(AM54-AN54),"")</f>
      </c>
      <c r="AR54">
        <f>IF(S54=1,AF54-AD54*AN54,"")</f>
      </c>
      <c r="AS54">
        <f>IF(S54=1,(AI54-AJ54)-(1-AD54)*(AM54-AN54),"")</f>
      </c>
      <c r="AT54">
        <f>IF(S54=1,AJ54-(1-AD54)*AN54,"")</f>
      </c>
      <c r="AU54">
        <f>IF(S54=1,(AG54-AH54)-AD54*(AO54-AP54),"")</f>
      </c>
      <c r="AV54">
        <f>IF(S54=1,AH54-AD54*AP54,"")</f>
      </c>
      <c r="AW54">
        <f>IF(S54=1,(AK54-AL54)-(1-AD54)*(AO54-AP54),"")</f>
      </c>
      <c r="AX54">
        <f>IF(S54=1,AL54-(1-AD54)*AP54,"")</f>
      </c>
    </row>
    <row r="55" spans="1:50" x14ac:dyDescent="0.25">
      <c r="A55" s="14"/>
      <c r="B55" s="14"/>
      <c r="C55" s="15"/>
      <c r="D55" s="10">
        <f>IF(J55="","",J55*(K55*INDEX('Parámetros'!$E$5:$E$7,T55)+L55*INDEX('Parámetros'!$F$5:$F$7,T55)+M55*INDEX('Parámetros'!$G$5:$G$7,T55)+N55*INDEX('Parámetros'!$H$5:$H$7,T55)+O55*INDEX('Parámetros'!$I$5:$I$7,T55)+P55*INDEX('Parámetros'!$J$5:$J$7,T55)+Q55*INDEX('Parámetros'!$K$5:$K$7,T55)+R55*INDEX('Parámetros'!$L$5:$L$7,T55)))</f>
      </c>
      <c r="E55" s="16"/>
      <c r="F55" s="16"/>
      <c r="G55" s="14"/>
      <c r="H55" s="14"/>
      <c r="I55" s="12">
        <f>IF(AND(E55="",F55=""),"",IF(S55=1,(V55-W55)/60,"Revisa entrada y salida"))</f>
      </c>
      <c r="J55" s="13">
        <f>IF(OR(S55&lt;&gt;1,C55=""),"",C55/INDEX('Parámetros'!$D$5:$D$7,T55))</f>
      </c>
      <c r="K55" s="12">
        <f>IF(S55=1,ROUND(1440*((1-AB55)*AS55+(1-AC55)*AW55),0)/60,"")</f>
      </c>
      <c r="L55" s="12">
        <f>IF(S55=1,ROUND(1440*((1-AB55)*AT55+(1-AC55)*AX55),0)/60,"")</f>
      </c>
      <c r="M55" s="12">
        <f>IF(S55=1,ROUND(1440*((1-AB55)*AR55+(1-AC55)*AV55),0)/60,"")</f>
      </c>
      <c r="N55" s="12">
        <f>IF(S55=1,ROUND(1440*(IF(OR(H55="Sí",H55="Si"),AB55*AQ55+AC55*AU55,0)),0)/60,"")</f>
      </c>
      <c r="O55" s="12">
        <f>IF(S55=1,ROUND(1440*(IF(OR(H55="Sí",H55="Si"),0,AB55*AQ55+AC55*AU55)),0)/60,"")</f>
      </c>
      <c r="P55" s="12">
        <f>IF(S55=1,ROUND(1440*(AB55*AR55+AC55*AV55),0)/60,"")</f>
      </c>
      <c r="Q55" s="12">
        <f>IF(S55=1,ROUND(1440*(AB55*AS55+AC55*AW55),0)/60,"")</f>
      </c>
      <c r="R55" s="12">
        <f>IF(S55=1,ROUND(1440*(AB55*AT55+AC55*AX55),0)/60,"")</f>
      </c>
      <c r="S55">
        <f>IF(AND(ISNUMBER(E55),ISNUMBER(F55)),IF(AND(F55&gt;E55,YEAR(E55)=2026,(F55-E55)*1440&lt;=1140),1,0),0)</f>
      </c>
      <c r="T55">
        <f>IF(S55=1,MATCH(INT(E55),'Parámetros'!$A$5:$A$7,1),"")</f>
      </c>
      <c r="U55">
        <f>IF(S55=1,INDEX('Parámetros'!$C$5:$C$7,T55)/24,"")</f>
      </c>
      <c r="V55">
        <f>IF(S55=1,ROUND((F55-E55)*1440,0),"")</f>
      </c>
      <c r="W55">
        <f>IF(S55=1,MIN(N(G55),V55),"")</f>
      </c>
      <c r="X55">
        <f>IF(S55=1,E55+(INT(V55/2)-INT(W55/2))/1440,"")</f>
      </c>
      <c r="Y55">
        <f>IF(S55=1,X55+W55/1440,"")</f>
      </c>
      <c r="Z55">
        <f>IF(S55=1,MIN(F55,IF(E55+U55&lt;=X55,E55+U55,E55+U55+W55/1440)),"")</f>
      </c>
      <c r="AA55">
        <f>IF(S55=1,INT(E55)+1,"")</f>
      </c>
      <c r="AB55">
        <f>IF(S55=1,IF(OR(WEEKDAY(AA55-1)=1,COUNTIF('Festivos 2026'!$A$5:$A$40,AA55-1)&gt;0),1,0),"")</f>
      </c>
      <c r="AC55">
        <f>IF(S55=1,IF(OR(WEEKDAY(AA55)=1,COUNTIF('Festivos 2026'!$A$5:$A$40,AA55)&gt;0),1,0),"")</f>
      </c>
      <c r="AD55">
        <f>IF(S55=1,IF(Y55&lt;=Z55,1,0),"")</f>
      </c>
      <c r="AE55">
        <f>IF(S55=1,MAX(0,MIN(Z55,AA55)-E55),"")</f>
      </c>
      <c r="AF55">
        <f>IF(S55=1,MAX(0,MIN(MIN(Z55,AA55),(AA55-1)+6/24)-E55)+MAX(0,MIN(Z55,AA55)-MAX(E55,(AA55-1)+19/24)),"")</f>
      </c>
      <c r="AG55">
        <f>IF(S55=1,MAX(0,Z55-MAX(E55,AA55)),"")</f>
      </c>
      <c r="AH55">
        <f>IF(S55=1,MAX(0,MIN(Z55,AA55+6/24)-MAX(E55,AA55))+MAX(0,Z55-MAX(MAX(E55,AA55),AA55+19/24)),"")</f>
      </c>
      <c r="AI55">
        <f>IF(S55=1,MAX(0,MIN(F55,AA55)-Z55),"")</f>
      </c>
      <c r="AJ55">
        <f>IF(S55=1,MAX(0,MIN(MIN(F55,AA55),(AA55-1)+6/24)-Z55)+MAX(0,MIN(F55,AA55)-MAX(Z55,(AA55-1)+19/24)),"")</f>
      </c>
      <c r="AK55">
        <f>IF(S55=1,MAX(0,F55-MAX(Z55,AA55)),"")</f>
      </c>
      <c r="AL55">
        <f>IF(S55=1,MAX(0,MIN(F55,AA55+6/24)-MAX(Z55,AA55))+MAX(0,F55-MAX(MAX(Z55,AA55),AA55+19/24)),"")</f>
      </c>
      <c r="AM55">
        <f>IF(S55=1,MAX(0,MIN(Y55,AA55)-X55),"")</f>
      </c>
      <c r="AN55">
        <f>IF(S55=1,MAX(0,MIN(MIN(Y55,AA55),(AA55-1)+6/24)-X55)+MAX(0,MIN(Y55,AA55)-MAX(X55,(AA55-1)+19/24)),"")</f>
      </c>
      <c r="AO55">
        <f>IF(S55=1,MAX(0,Y55-MAX(X55,AA55)),"")</f>
      </c>
      <c r="AP55">
        <f>IF(S55=1,MAX(0,MIN(Y55,AA55+6/24)-MAX(X55,AA55))+MAX(0,Y55-MAX(MAX(X55,AA55),AA55+19/24)),"")</f>
      </c>
      <c r="AQ55">
        <f>IF(S55=1,(AE55-AF55)-AD55*(AM55-AN55),"")</f>
      </c>
      <c r="AR55">
        <f>IF(S55=1,AF55-AD55*AN55,"")</f>
      </c>
      <c r="AS55">
        <f>IF(S55=1,(AI55-AJ55)-(1-AD55)*(AM55-AN55),"")</f>
      </c>
      <c r="AT55">
        <f>IF(S55=1,AJ55-(1-AD55)*AN55,"")</f>
      </c>
      <c r="AU55">
        <f>IF(S55=1,(AG55-AH55)-AD55*(AO55-AP55),"")</f>
      </c>
      <c r="AV55">
        <f>IF(S55=1,AH55-AD55*AP55,"")</f>
      </c>
      <c r="AW55">
        <f>IF(S55=1,(AK55-AL55)-(1-AD55)*(AO55-AP55),"")</f>
      </c>
      <c r="AX55">
        <f>IF(S55=1,AL55-(1-AD55)*AP55,"")</f>
      </c>
    </row>
    <row r="56" spans="1:50" x14ac:dyDescent="0.25">
      <c r="A56" s="14"/>
      <c r="B56" s="14"/>
      <c r="C56" s="15"/>
      <c r="D56" s="10">
        <f>IF(J56="","",J56*(K56*INDEX('Parámetros'!$E$5:$E$7,T56)+L56*INDEX('Parámetros'!$F$5:$F$7,T56)+M56*INDEX('Parámetros'!$G$5:$G$7,T56)+N56*INDEX('Parámetros'!$H$5:$H$7,T56)+O56*INDEX('Parámetros'!$I$5:$I$7,T56)+P56*INDEX('Parámetros'!$J$5:$J$7,T56)+Q56*INDEX('Parámetros'!$K$5:$K$7,T56)+R56*INDEX('Parámetros'!$L$5:$L$7,T56)))</f>
      </c>
      <c r="E56" s="16"/>
      <c r="F56" s="16"/>
      <c r="G56" s="14"/>
      <c r="H56" s="14"/>
      <c r="I56" s="12">
        <f>IF(AND(E56="",F56=""),"",IF(S56=1,(V56-W56)/60,"Revisa entrada y salida"))</f>
      </c>
      <c r="J56" s="13">
        <f>IF(OR(S56&lt;&gt;1,C56=""),"",C56/INDEX('Parámetros'!$D$5:$D$7,T56))</f>
      </c>
      <c r="K56" s="12">
        <f>IF(S56=1,ROUND(1440*((1-AB56)*AS56+(1-AC56)*AW56),0)/60,"")</f>
      </c>
      <c r="L56" s="12">
        <f>IF(S56=1,ROUND(1440*((1-AB56)*AT56+(1-AC56)*AX56),0)/60,"")</f>
      </c>
      <c r="M56" s="12">
        <f>IF(S56=1,ROUND(1440*((1-AB56)*AR56+(1-AC56)*AV56),0)/60,"")</f>
      </c>
      <c r="N56" s="12">
        <f>IF(S56=1,ROUND(1440*(IF(OR(H56="Sí",H56="Si"),AB56*AQ56+AC56*AU56,0)),0)/60,"")</f>
      </c>
      <c r="O56" s="12">
        <f>IF(S56=1,ROUND(1440*(IF(OR(H56="Sí",H56="Si"),0,AB56*AQ56+AC56*AU56)),0)/60,"")</f>
      </c>
      <c r="P56" s="12">
        <f>IF(S56=1,ROUND(1440*(AB56*AR56+AC56*AV56),0)/60,"")</f>
      </c>
      <c r="Q56" s="12">
        <f>IF(S56=1,ROUND(1440*(AB56*AS56+AC56*AW56),0)/60,"")</f>
      </c>
      <c r="R56" s="12">
        <f>IF(S56=1,ROUND(1440*(AB56*AT56+AC56*AX56),0)/60,"")</f>
      </c>
      <c r="S56">
        <f>IF(AND(ISNUMBER(E56),ISNUMBER(F56)),IF(AND(F56&gt;E56,YEAR(E56)=2026,(F56-E56)*1440&lt;=1140),1,0),0)</f>
      </c>
      <c r="T56">
        <f>IF(S56=1,MATCH(INT(E56),'Parámetros'!$A$5:$A$7,1),"")</f>
      </c>
      <c r="U56">
        <f>IF(S56=1,INDEX('Parámetros'!$C$5:$C$7,T56)/24,"")</f>
      </c>
      <c r="V56">
        <f>IF(S56=1,ROUND((F56-E56)*1440,0),"")</f>
      </c>
      <c r="W56">
        <f>IF(S56=1,MIN(N(G56),V56),"")</f>
      </c>
      <c r="X56">
        <f>IF(S56=1,E56+(INT(V56/2)-INT(W56/2))/1440,"")</f>
      </c>
      <c r="Y56">
        <f>IF(S56=1,X56+W56/1440,"")</f>
      </c>
      <c r="Z56">
        <f>IF(S56=1,MIN(F56,IF(E56+U56&lt;=X56,E56+U56,E56+U56+W56/1440)),"")</f>
      </c>
      <c r="AA56">
        <f>IF(S56=1,INT(E56)+1,"")</f>
      </c>
      <c r="AB56">
        <f>IF(S56=1,IF(OR(WEEKDAY(AA56-1)=1,COUNTIF('Festivos 2026'!$A$5:$A$40,AA56-1)&gt;0),1,0),"")</f>
      </c>
      <c r="AC56">
        <f>IF(S56=1,IF(OR(WEEKDAY(AA56)=1,COUNTIF('Festivos 2026'!$A$5:$A$40,AA56)&gt;0),1,0),"")</f>
      </c>
      <c r="AD56">
        <f>IF(S56=1,IF(Y56&lt;=Z56,1,0),"")</f>
      </c>
      <c r="AE56">
        <f>IF(S56=1,MAX(0,MIN(Z56,AA56)-E56),"")</f>
      </c>
      <c r="AF56">
        <f>IF(S56=1,MAX(0,MIN(MIN(Z56,AA56),(AA56-1)+6/24)-E56)+MAX(0,MIN(Z56,AA56)-MAX(E56,(AA56-1)+19/24)),"")</f>
      </c>
      <c r="AG56">
        <f>IF(S56=1,MAX(0,Z56-MAX(E56,AA56)),"")</f>
      </c>
      <c r="AH56">
        <f>IF(S56=1,MAX(0,MIN(Z56,AA56+6/24)-MAX(E56,AA56))+MAX(0,Z56-MAX(MAX(E56,AA56),AA56+19/24)),"")</f>
      </c>
      <c r="AI56">
        <f>IF(S56=1,MAX(0,MIN(F56,AA56)-Z56),"")</f>
      </c>
      <c r="AJ56">
        <f>IF(S56=1,MAX(0,MIN(MIN(F56,AA56),(AA56-1)+6/24)-Z56)+MAX(0,MIN(F56,AA56)-MAX(Z56,(AA56-1)+19/24)),"")</f>
      </c>
      <c r="AK56">
        <f>IF(S56=1,MAX(0,F56-MAX(Z56,AA56)),"")</f>
      </c>
      <c r="AL56">
        <f>IF(S56=1,MAX(0,MIN(F56,AA56+6/24)-MAX(Z56,AA56))+MAX(0,F56-MAX(MAX(Z56,AA56),AA56+19/24)),"")</f>
      </c>
      <c r="AM56">
        <f>IF(S56=1,MAX(0,MIN(Y56,AA56)-X56),"")</f>
      </c>
      <c r="AN56">
        <f>IF(S56=1,MAX(0,MIN(MIN(Y56,AA56),(AA56-1)+6/24)-X56)+MAX(0,MIN(Y56,AA56)-MAX(X56,(AA56-1)+19/24)),"")</f>
      </c>
      <c r="AO56">
        <f>IF(S56=1,MAX(0,Y56-MAX(X56,AA56)),"")</f>
      </c>
      <c r="AP56">
        <f>IF(S56=1,MAX(0,MIN(Y56,AA56+6/24)-MAX(X56,AA56))+MAX(0,Y56-MAX(MAX(X56,AA56),AA56+19/24)),"")</f>
      </c>
      <c r="AQ56">
        <f>IF(S56=1,(AE56-AF56)-AD56*(AM56-AN56),"")</f>
      </c>
      <c r="AR56">
        <f>IF(S56=1,AF56-AD56*AN56,"")</f>
      </c>
      <c r="AS56">
        <f>IF(S56=1,(AI56-AJ56)-(1-AD56)*(AM56-AN56),"")</f>
      </c>
      <c r="AT56">
        <f>IF(S56=1,AJ56-(1-AD56)*AN56,"")</f>
      </c>
      <c r="AU56">
        <f>IF(S56=1,(AG56-AH56)-AD56*(AO56-AP56),"")</f>
      </c>
      <c r="AV56">
        <f>IF(S56=1,AH56-AD56*AP56,"")</f>
      </c>
      <c r="AW56">
        <f>IF(S56=1,(AK56-AL56)-(1-AD56)*(AO56-AP56),"")</f>
      </c>
      <c r="AX56">
        <f>IF(S56=1,AL56-(1-AD56)*AP56,"")</f>
      </c>
    </row>
    <row r="57" spans="1:50" x14ac:dyDescent="0.25">
      <c r="A57" s="14"/>
      <c r="B57" s="14"/>
      <c r="C57" s="15"/>
      <c r="D57" s="10">
        <f>IF(J57="","",J57*(K57*INDEX('Parámetros'!$E$5:$E$7,T57)+L57*INDEX('Parámetros'!$F$5:$F$7,T57)+M57*INDEX('Parámetros'!$G$5:$G$7,T57)+N57*INDEX('Parámetros'!$H$5:$H$7,T57)+O57*INDEX('Parámetros'!$I$5:$I$7,T57)+P57*INDEX('Parámetros'!$J$5:$J$7,T57)+Q57*INDEX('Parámetros'!$K$5:$K$7,T57)+R57*INDEX('Parámetros'!$L$5:$L$7,T57)))</f>
      </c>
      <c r="E57" s="16"/>
      <c r="F57" s="16"/>
      <c r="G57" s="14"/>
      <c r="H57" s="14"/>
      <c r="I57" s="12">
        <f>IF(AND(E57="",F57=""),"",IF(S57=1,(V57-W57)/60,"Revisa entrada y salida"))</f>
      </c>
      <c r="J57" s="13">
        <f>IF(OR(S57&lt;&gt;1,C57=""),"",C57/INDEX('Parámetros'!$D$5:$D$7,T57))</f>
      </c>
      <c r="K57" s="12">
        <f>IF(S57=1,ROUND(1440*((1-AB57)*AS57+(1-AC57)*AW57),0)/60,"")</f>
      </c>
      <c r="L57" s="12">
        <f>IF(S57=1,ROUND(1440*((1-AB57)*AT57+(1-AC57)*AX57),0)/60,"")</f>
      </c>
      <c r="M57" s="12">
        <f>IF(S57=1,ROUND(1440*((1-AB57)*AR57+(1-AC57)*AV57),0)/60,"")</f>
      </c>
      <c r="N57" s="12">
        <f>IF(S57=1,ROUND(1440*(IF(OR(H57="Sí",H57="Si"),AB57*AQ57+AC57*AU57,0)),0)/60,"")</f>
      </c>
      <c r="O57" s="12">
        <f>IF(S57=1,ROUND(1440*(IF(OR(H57="Sí",H57="Si"),0,AB57*AQ57+AC57*AU57)),0)/60,"")</f>
      </c>
      <c r="P57" s="12">
        <f>IF(S57=1,ROUND(1440*(AB57*AR57+AC57*AV57),0)/60,"")</f>
      </c>
      <c r="Q57" s="12">
        <f>IF(S57=1,ROUND(1440*(AB57*AS57+AC57*AW57),0)/60,"")</f>
      </c>
      <c r="R57" s="12">
        <f>IF(S57=1,ROUND(1440*(AB57*AT57+AC57*AX57),0)/60,"")</f>
      </c>
      <c r="S57">
        <f>IF(AND(ISNUMBER(E57),ISNUMBER(F57)),IF(AND(F57&gt;E57,YEAR(E57)=2026,(F57-E57)*1440&lt;=1140),1,0),0)</f>
      </c>
      <c r="T57">
        <f>IF(S57=1,MATCH(INT(E57),'Parámetros'!$A$5:$A$7,1),"")</f>
      </c>
      <c r="U57">
        <f>IF(S57=1,INDEX('Parámetros'!$C$5:$C$7,T57)/24,"")</f>
      </c>
      <c r="V57">
        <f>IF(S57=1,ROUND((F57-E57)*1440,0),"")</f>
      </c>
      <c r="W57">
        <f>IF(S57=1,MIN(N(G57),V57),"")</f>
      </c>
      <c r="X57">
        <f>IF(S57=1,E57+(INT(V57/2)-INT(W57/2))/1440,"")</f>
      </c>
      <c r="Y57">
        <f>IF(S57=1,X57+W57/1440,"")</f>
      </c>
      <c r="Z57">
        <f>IF(S57=1,MIN(F57,IF(E57+U57&lt;=X57,E57+U57,E57+U57+W57/1440)),"")</f>
      </c>
      <c r="AA57">
        <f>IF(S57=1,INT(E57)+1,"")</f>
      </c>
      <c r="AB57">
        <f>IF(S57=1,IF(OR(WEEKDAY(AA57-1)=1,COUNTIF('Festivos 2026'!$A$5:$A$40,AA57-1)&gt;0),1,0),"")</f>
      </c>
      <c r="AC57">
        <f>IF(S57=1,IF(OR(WEEKDAY(AA57)=1,COUNTIF('Festivos 2026'!$A$5:$A$40,AA57)&gt;0),1,0),"")</f>
      </c>
      <c r="AD57">
        <f>IF(S57=1,IF(Y57&lt;=Z57,1,0),"")</f>
      </c>
      <c r="AE57">
        <f>IF(S57=1,MAX(0,MIN(Z57,AA57)-E57),"")</f>
      </c>
      <c r="AF57">
        <f>IF(S57=1,MAX(0,MIN(MIN(Z57,AA57),(AA57-1)+6/24)-E57)+MAX(0,MIN(Z57,AA57)-MAX(E57,(AA57-1)+19/24)),"")</f>
      </c>
      <c r="AG57">
        <f>IF(S57=1,MAX(0,Z57-MAX(E57,AA57)),"")</f>
      </c>
      <c r="AH57">
        <f>IF(S57=1,MAX(0,MIN(Z57,AA57+6/24)-MAX(E57,AA57))+MAX(0,Z57-MAX(MAX(E57,AA57),AA57+19/24)),"")</f>
      </c>
      <c r="AI57">
        <f>IF(S57=1,MAX(0,MIN(F57,AA57)-Z57),"")</f>
      </c>
      <c r="AJ57">
        <f>IF(S57=1,MAX(0,MIN(MIN(F57,AA57),(AA57-1)+6/24)-Z57)+MAX(0,MIN(F57,AA57)-MAX(Z57,(AA57-1)+19/24)),"")</f>
      </c>
      <c r="AK57">
        <f>IF(S57=1,MAX(0,F57-MAX(Z57,AA57)),"")</f>
      </c>
      <c r="AL57">
        <f>IF(S57=1,MAX(0,MIN(F57,AA57+6/24)-MAX(Z57,AA57))+MAX(0,F57-MAX(MAX(Z57,AA57),AA57+19/24)),"")</f>
      </c>
      <c r="AM57">
        <f>IF(S57=1,MAX(0,MIN(Y57,AA57)-X57),"")</f>
      </c>
      <c r="AN57">
        <f>IF(S57=1,MAX(0,MIN(MIN(Y57,AA57),(AA57-1)+6/24)-X57)+MAX(0,MIN(Y57,AA57)-MAX(X57,(AA57-1)+19/24)),"")</f>
      </c>
      <c r="AO57">
        <f>IF(S57=1,MAX(0,Y57-MAX(X57,AA57)),"")</f>
      </c>
      <c r="AP57">
        <f>IF(S57=1,MAX(0,MIN(Y57,AA57+6/24)-MAX(X57,AA57))+MAX(0,Y57-MAX(MAX(X57,AA57),AA57+19/24)),"")</f>
      </c>
      <c r="AQ57">
        <f>IF(S57=1,(AE57-AF57)-AD57*(AM57-AN57),"")</f>
      </c>
      <c r="AR57">
        <f>IF(S57=1,AF57-AD57*AN57,"")</f>
      </c>
      <c r="AS57">
        <f>IF(S57=1,(AI57-AJ57)-(1-AD57)*(AM57-AN57),"")</f>
      </c>
      <c r="AT57">
        <f>IF(S57=1,AJ57-(1-AD57)*AN57,"")</f>
      </c>
      <c r="AU57">
        <f>IF(S57=1,(AG57-AH57)-AD57*(AO57-AP57),"")</f>
      </c>
      <c r="AV57">
        <f>IF(S57=1,AH57-AD57*AP57,"")</f>
      </c>
      <c r="AW57">
        <f>IF(S57=1,(AK57-AL57)-(1-AD57)*(AO57-AP57),"")</f>
      </c>
      <c r="AX57">
        <f>IF(S57=1,AL57-(1-AD57)*AP57,"")</f>
      </c>
    </row>
    <row r="58" spans="1:50" x14ac:dyDescent="0.25">
      <c r="A58" s="14"/>
      <c r="B58" s="14"/>
      <c r="C58" s="15"/>
      <c r="D58" s="10">
        <f>IF(J58="","",J58*(K58*INDEX('Parámetros'!$E$5:$E$7,T58)+L58*INDEX('Parámetros'!$F$5:$F$7,T58)+M58*INDEX('Parámetros'!$G$5:$G$7,T58)+N58*INDEX('Parámetros'!$H$5:$H$7,T58)+O58*INDEX('Parámetros'!$I$5:$I$7,T58)+P58*INDEX('Parámetros'!$J$5:$J$7,T58)+Q58*INDEX('Parámetros'!$K$5:$K$7,T58)+R58*INDEX('Parámetros'!$L$5:$L$7,T58)))</f>
      </c>
      <c r="E58" s="16"/>
      <c r="F58" s="16"/>
      <c r="G58" s="14"/>
      <c r="H58" s="14"/>
      <c r="I58" s="12">
        <f>IF(AND(E58="",F58=""),"",IF(S58=1,(V58-W58)/60,"Revisa entrada y salida"))</f>
      </c>
      <c r="J58" s="13">
        <f>IF(OR(S58&lt;&gt;1,C58=""),"",C58/INDEX('Parámetros'!$D$5:$D$7,T58))</f>
      </c>
      <c r="K58" s="12">
        <f>IF(S58=1,ROUND(1440*((1-AB58)*AS58+(1-AC58)*AW58),0)/60,"")</f>
      </c>
      <c r="L58" s="12">
        <f>IF(S58=1,ROUND(1440*((1-AB58)*AT58+(1-AC58)*AX58),0)/60,"")</f>
      </c>
      <c r="M58" s="12">
        <f>IF(S58=1,ROUND(1440*((1-AB58)*AR58+(1-AC58)*AV58),0)/60,"")</f>
      </c>
      <c r="N58" s="12">
        <f>IF(S58=1,ROUND(1440*(IF(OR(H58="Sí",H58="Si"),AB58*AQ58+AC58*AU58,0)),0)/60,"")</f>
      </c>
      <c r="O58" s="12">
        <f>IF(S58=1,ROUND(1440*(IF(OR(H58="Sí",H58="Si"),0,AB58*AQ58+AC58*AU58)),0)/60,"")</f>
      </c>
      <c r="P58" s="12">
        <f>IF(S58=1,ROUND(1440*(AB58*AR58+AC58*AV58),0)/60,"")</f>
      </c>
      <c r="Q58" s="12">
        <f>IF(S58=1,ROUND(1440*(AB58*AS58+AC58*AW58),0)/60,"")</f>
      </c>
      <c r="R58" s="12">
        <f>IF(S58=1,ROUND(1440*(AB58*AT58+AC58*AX58),0)/60,"")</f>
      </c>
      <c r="S58">
        <f>IF(AND(ISNUMBER(E58),ISNUMBER(F58)),IF(AND(F58&gt;E58,YEAR(E58)=2026,(F58-E58)*1440&lt;=1140),1,0),0)</f>
      </c>
      <c r="T58">
        <f>IF(S58=1,MATCH(INT(E58),'Parámetros'!$A$5:$A$7,1),"")</f>
      </c>
      <c r="U58">
        <f>IF(S58=1,INDEX('Parámetros'!$C$5:$C$7,T58)/24,"")</f>
      </c>
      <c r="V58">
        <f>IF(S58=1,ROUND((F58-E58)*1440,0),"")</f>
      </c>
      <c r="W58">
        <f>IF(S58=1,MIN(N(G58),V58),"")</f>
      </c>
      <c r="X58">
        <f>IF(S58=1,E58+(INT(V58/2)-INT(W58/2))/1440,"")</f>
      </c>
      <c r="Y58">
        <f>IF(S58=1,X58+W58/1440,"")</f>
      </c>
      <c r="Z58">
        <f>IF(S58=1,MIN(F58,IF(E58+U58&lt;=X58,E58+U58,E58+U58+W58/1440)),"")</f>
      </c>
      <c r="AA58">
        <f>IF(S58=1,INT(E58)+1,"")</f>
      </c>
      <c r="AB58">
        <f>IF(S58=1,IF(OR(WEEKDAY(AA58-1)=1,COUNTIF('Festivos 2026'!$A$5:$A$40,AA58-1)&gt;0),1,0),"")</f>
      </c>
      <c r="AC58">
        <f>IF(S58=1,IF(OR(WEEKDAY(AA58)=1,COUNTIF('Festivos 2026'!$A$5:$A$40,AA58)&gt;0),1,0),"")</f>
      </c>
      <c r="AD58">
        <f>IF(S58=1,IF(Y58&lt;=Z58,1,0),"")</f>
      </c>
      <c r="AE58">
        <f>IF(S58=1,MAX(0,MIN(Z58,AA58)-E58),"")</f>
      </c>
      <c r="AF58">
        <f>IF(S58=1,MAX(0,MIN(MIN(Z58,AA58),(AA58-1)+6/24)-E58)+MAX(0,MIN(Z58,AA58)-MAX(E58,(AA58-1)+19/24)),"")</f>
      </c>
      <c r="AG58">
        <f>IF(S58=1,MAX(0,Z58-MAX(E58,AA58)),"")</f>
      </c>
      <c r="AH58">
        <f>IF(S58=1,MAX(0,MIN(Z58,AA58+6/24)-MAX(E58,AA58))+MAX(0,Z58-MAX(MAX(E58,AA58),AA58+19/24)),"")</f>
      </c>
      <c r="AI58">
        <f>IF(S58=1,MAX(0,MIN(F58,AA58)-Z58),"")</f>
      </c>
      <c r="AJ58">
        <f>IF(S58=1,MAX(0,MIN(MIN(F58,AA58),(AA58-1)+6/24)-Z58)+MAX(0,MIN(F58,AA58)-MAX(Z58,(AA58-1)+19/24)),"")</f>
      </c>
      <c r="AK58">
        <f>IF(S58=1,MAX(0,F58-MAX(Z58,AA58)),"")</f>
      </c>
      <c r="AL58">
        <f>IF(S58=1,MAX(0,MIN(F58,AA58+6/24)-MAX(Z58,AA58))+MAX(0,F58-MAX(MAX(Z58,AA58),AA58+19/24)),"")</f>
      </c>
      <c r="AM58">
        <f>IF(S58=1,MAX(0,MIN(Y58,AA58)-X58),"")</f>
      </c>
      <c r="AN58">
        <f>IF(S58=1,MAX(0,MIN(MIN(Y58,AA58),(AA58-1)+6/24)-X58)+MAX(0,MIN(Y58,AA58)-MAX(X58,(AA58-1)+19/24)),"")</f>
      </c>
      <c r="AO58">
        <f>IF(S58=1,MAX(0,Y58-MAX(X58,AA58)),"")</f>
      </c>
      <c r="AP58">
        <f>IF(S58=1,MAX(0,MIN(Y58,AA58+6/24)-MAX(X58,AA58))+MAX(0,Y58-MAX(MAX(X58,AA58),AA58+19/24)),"")</f>
      </c>
      <c r="AQ58">
        <f>IF(S58=1,(AE58-AF58)-AD58*(AM58-AN58),"")</f>
      </c>
      <c r="AR58">
        <f>IF(S58=1,AF58-AD58*AN58,"")</f>
      </c>
      <c r="AS58">
        <f>IF(S58=1,(AI58-AJ58)-(1-AD58)*(AM58-AN58),"")</f>
      </c>
      <c r="AT58">
        <f>IF(S58=1,AJ58-(1-AD58)*AN58,"")</f>
      </c>
      <c r="AU58">
        <f>IF(S58=1,(AG58-AH58)-AD58*(AO58-AP58),"")</f>
      </c>
      <c r="AV58">
        <f>IF(S58=1,AH58-AD58*AP58,"")</f>
      </c>
      <c r="AW58">
        <f>IF(S58=1,(AK58-AL58)-(1-AD58)*(AO58-AP58),"")</f>
      </c>
      <c r="AX58">
        <f>IF(S58=1,AL58-(1-AD58)*AP58,"")</f>
      </c>
    </row>
    <row r="59" spans="1:50" x14ac:dyDescent="0.25">
      <c r="A59" s="14"/>
      <c r="B59" s="14"/>
      <c r="C59" s="15"/>
      <c r="D59" s="10">
        <f>IF(J59="","",J59*(K59*INDEX('Parámetros'!$E$5:$E$7,T59)+L59*INDEX('Parámetros'!$F$5:$F$7,T59)+M59*INDEX('Parámetros'!$G$5:$G$7,T59)+N59*INDEX('Parámetros'!$H$5:$H$7,T59)+O59*INDEX('Parámetros'!$I$5:$I$7,T59)+P59*INDEX('Parámetros'!$J$5:$J$7,T59)+Q59*INDEX('Parámetros'!$K$5:$K$7,T59)+R59*INDEX('Parámetros'!$L$5:$L$7,T59)))</f>
      </c>
      <c r="E59" s="16"/>
      <c r="F59" s="16"/>
      <c r="G59" s="14"/>
      <c r="H59" s="14"/>
      <c r="I59" s="12">
        <f>IF(AND(E59="",F59=""),"",IF(S59=1,(V59-W59)/60,"Revisa entrada y salida"))</f>
      </c>
      <c r="J59" s="13">
        <f>IF(OR(S59&lt;&gt;1,C59=""),"",C59/INDEX('Parámetros'!$D$5:$D$7,T59))</f>
      </c>
      <c r="K59" s="12">
        <f>IF(S59=1,ROUND(1440*((1-AB59)*AS59+(1-AC59)*AW59),0)/60,"")</f>
      </c>
      <c r="L59" s="12">
        <f>IF(S59=1,ROUND(1440*((1-AB59)*AT59+(1-AC59)*AX59),0)/60,"")</f>
      </c>
      <c r="M59" s="12">
        <f>IF(S59=1,ROUND(1440*((1-AB59)*AR59+(1-AC59)*AV59),0)/60,"")</f>
      </c>
      <c r="N59" s="12">
        <f>IF(S59=1,ROUND(1440*(IF(OR(H59="Sí",H59="Si"),AB59*AQ59+AC59*AU59,0)),0)/60,"")</f>
      </c>
      <c r="O59" s="12">
        <f>IF(S59=1,ROUND(1440*(IF(OR(H59="Sí",H59="Si"),0,AB59*AQ59+AC59*AU59)),0)/60,"")</f>
      </c>
      <c r="P59" s="12">
        <f>IF(S59=1,ROUND(1440*(AB59*AR59+AC59*AV59),0)/60,"")</f>
      </c>
      <c r="Q59" s="12">
        <f>IF(S59=1,ROUND(1440*(AB59*AS59+AC59*AW59),0)/60,"")</f>
      </c>
      <c r="R59" s="12">
        <f>IF(S59=1,ROUND(1440*(AB59*AT59+AC59*AX59),0)/60,"")</f>
      </c>
      <c r="S59">
        <f>IF(AND(ISNUMBER(E59),ISNUMBER(F59)),IF(AND(F59&gt;E59,YEAR(E59)=2026,(F59-E59)*1440&lt;=1140),1,0),0)</f>
      </c>
      <c r="T59">
        <f>IF(S59=1,MATCH(INT(E59),'Parámetros'!$A$5:$A$7,1),"")</f>
      </c>
      <c r="U59">
        <f>IF(S59=1,INDEX('Parámetros'!$C$5:$C$7,T59)/24,"")</f>
      </c>
      <c r="V59">
        <f>IF(S59=1,ROUND((F59-E59)*1440,0),"")</f>
      </c>
      <c r="W59">
        <f>IF(S59=1,MIN(N(G59),V59),"")</f>
      </c>
      <c r="X59">
        <f>IF(S59=1,E59+(INT(V59/2)-INT(W59/2))/1440,"")</f>
      </c>
      <c r="Y59">
        <f>IF(S59=1,X59+W59/1440,"")</f>
      </c>
      <c r="Z59">
        <f>IF(S59=1,MIN(F59,IF(E59+U59&lt;=X59,E59+U59,E59+U59+W59/1440)),"")</f>
      </c>
      <c r="AA59">
        <f>IF(S59=1,INT(E59)+1,"")</f>
      </c>
      <c r="AB59">
        <f>IF(S59=1,IF(OR(WEEKDAY(AA59-1)=1,COUNTIF('Festivos 2026'!$A$5:$A$40,AA59-1)&gt;0),1,0),"")</f>
      </c>
      <c r="AC59">
        <f>IF(S59=1,IF(OR(WEEKDAY(AA59)=1,COUNTIF('Festivos 2026'!$A$5:$A$40,AA59)&gt;0),1,0),"")</f>
      </c>
      <c r="AD59">
        <f>IF(S59=1,IF(Y59&lt;=Z59,1,0),"")</f>
      </c>
      <c r="AE59">
        <f>IF(S59=1,MAX(0,MIN(Z59,AA59)-E59),"")</f>
      </c>
      <c r="AF59">
        <f>IF(S59=1,MAX(0,MIN(MIN(Z59,AA59),(AA59-1)+6/24)-E59)+MAX(0,MIN(Z59,AA59)-MAX(E59,(AA59-1)+19/24)),"")</f>
      </c>
      <c r="AG59">
        <f>IF(S59=1,MAX(0,Z59-MAX(E59,AA59)),"")</f>
      </c>
      <c r="AH59">
        <f>IF(S59=1,MAX(0,MIN(Z59,AA59+6/24)-MAX(E59,AA59))+MAX(0,Z59-MAX(MAX(E59,AA59),AA59+19/24)),"")</f>
      </c>
      <c r="AI59">
        <f>IF(S59=1,MAX(0,MIN(F59,AA59)-Z59),"")</f>
      </c>
      <c r="AJ59">
        <f>IF(S59=1,MAX(0,MIN(MIN(F59,AA59),(AA59-1)+6/24)-Z59)+MAX(0,MIN(F59,AA59)-MAX(Z59,(AA59-1)+19/24)),"")</f>
      </c>
      <c r="AK59">
        <f>IF(S59=1,MAX(0,F59-MAX(Z59,AA59)),"")</f>
      </c>
      <c r="AL59">
        <f>IF(S59=1,MAX(0,MIN(F59,AA59+6/24)-MAX(Z59,AA59))+MAX(0,F59-MAX(MAX(Z59,AA59),AA59+19/24)),"")</f>
      </c>
      <c r="AM59">
        <f>IF(S59=1,MAX(0,MIN(Y59,AA59)-X59),"")</f>
      </c>
      <c r="AN59">
        <f>IF(S59=1,MAX(0,MIN(MIN(Y59,AA59),(AA59-1)+6/24)-X59)+MAX(0,MIN(Y59,AA59)-MAX(X59,(AA59-1)+19/24)),"")</f>
      </c>
      <c r="AO59">
        <f>IF(S59=1,MAX(0,Y59-MAX(X59,AA59)),"")</f>
      </c>
      <c r="AP59">
        <f>IF(S59=1,MAX(0,MIN(Y59,AA59+6/24)-MAX(X59,AA59))+MAX(0,Y59-MAX(MAX(X59,AA59),AA59+19/24)),"")</f>
      </c>
      <c r="AQ59">
        <f>IF(S59=1,(AE59-AF59)-AD59*(AM59-AN59),"")</f>
      </c>
      <c r="AR59">
        <f>IF(S59=1,AF59-AD59*AN59,"")</f>
      </c>
      <c r="AS59">
        <f>IF(S59=1,(AI59-AJ59)-(1-AD59)*(AM59-AN59),"")</f>
      </c>
      <c r="AT59">
        <f>IF(S59=1,AJ59-(1-AD59)*AN59,"")</f>
      </c>
      <c r="AU59">
        <f>IF(S59=1,(AG59-AH59)-AD59*(AO59-AP59),"")</f>
      </c>
      <c r="AV59">
        <f>IF(S59=1,AH59-AD59*AP59,"")</f>
      </c>
      <c r="AW59">
        <f>IF(S59=1,(AK59-AL59)-(1-AD59)*(AO59-AP59),"")</f>
      </c>
      <c r="AX59">
        <f>IF(S59=1,AL59-(1-AD59)*AP59,"")</f>
      </c>
    </row>
    <row r="60" spans="1:50" x14ac:dyDescent="0.25">
      <c r="A60" s="14"/>
      <c r="B60" s="14"/>
      <c r="C60" s="15"/>
      <c r="D60" s="10">
        <f>IF(J60="","",J60*(K60*INDEX('Parámetros'!$E$5:$E$7,T60)+L60*INDEX('Parámetros'!$F$5:$F$7,T60)+M60*INDEX('Parámetros'!$G$5:$G$7,T60)+N60*INDEX('Parámetros'!$H$5:$H$7,T60)+O60*INDEX('Parámetros'!$I$5:$I$7,T60)+P60*INDEX('Parámetros'!$J$5:$J$7,T60)+Q60*INDEX('Parámetros'!$K$5:$K$7,T60)+R60*INDEX('Parámetros'!$L$5:$L$7,T60)))</f>
      </c>
      <c r="E60" s="16"/>
      <c r="F60" s="16"/>
      <c r="G60" s="14"/>
      <c r="H60" s="14"/>
      <c r="I60" s="12">
        <f>IF(AND(E60="",F60=""),"",IF(S60=1,(V60-W60)/60,"Revisa entrada y salida"))</f>
      </c>
      <c r="J60" s="13">
        <f>IF(OR(S60&lt;&gt;1,C60=""),"",C60/INDEX('Parámetros'!$D$5:$D$7,T60))</f>
      </c>
      <c r="K60" s="12">
        <f>IF(S60=1,ROUND(1440*((1-AB60)*AS60+(1-AC60)*AW60),0)/60,"")</f>
      </c>
      <c r="L60" s="12">
        <f>IF(S60=1,ROUND(1440*((1-AB60)*AT60+(1-AC60)*AX60),0)/60,"")</f>
      </c>
      <c r="M60" s="12">
        <f>IF(S60=1,ROUND(1440*((1-AB60)*AR60+(1-AC60)*AV60),0)/60,"")</f>
      </c>
      <c r="N60" s="12">
        <f>IF(S60=1,ROUND(1440*(IF(OR(H60="Sí",H60="Si"),AB60*AQ60+AC60*AU60,0)),0)/60,"")</f>
      </c>
      <c r="O60" s="12">
        <f>IF(S60=1,ROUND(1440*(IF(OR(H60="Sí",H60="Si"),0,AB60*AQ60+AC60*AU60)),0)/60,"")</f>
      </c>
      <c r="P60" s="12">
        <f>IF(S60=1,ROUND(1440*(AB60*AR60+AC60*AV60),0)/60,"")</f>
      </c>
      <c r="Q60" s="12">
        <f>IF(S60=1,ROUND(1440*(AB60*AS60+AC60*AW60),0)/60,"")</f>
      </c>
      <c r="R60" s="12">
        <f>IF(S60=1,ROUND(1440*(AB60*AT60+AC60*AX60),0)/60,"")</f>
      </c>
      <c r="S60">
        <f>IF(AND(ISNUMBER(E60),ISNUMBER(F60)),IF(AND(F60&gt;E60,YEAR(E60)=2026,(F60-E60)*1440&lt;=1140),1,0),0)</f>
      </c>
      <c r="T60">
        <f>IF(S60=1,MATCH(INT(E60),'Parámetros'!$A$5:$A$7,1),"")</f>
      </c>
      <c r="U60">
        <f>IF(S60=1,INDEX('Parámetros'!$C$5:$C$7,T60)/24,"")</f>
      </c>
      <c r="V60">
        <f>IF(S60=1,ROUND((F60-E60)*1440,0),"")</f>
      </c>
      <c r="W60">
        <f>IF(S60=1,MIN(N(G60),V60),"")</f>
      </c>
      <c r="X60">
        <f>IF(S60=1,E60+(INT(V60/2)-INT(W60/2))/1440,"")</f>
      </c>
      <c r="Y60">
        <f>IF(S60=1,X60+W60/1440,"")</f>
      </c>
      <c r="Z60">
        <f>IF(S60=1,MIN(F60,IF(E60+U60&lt;=X60,E60+U60,E60+U60+W60/1440)),"")</f>
      </c>
      <c r="AA60">
        <f>IF(S60=1,INT(E60)+1,"")</f>
      </c>
      <c r="AB60">
        <f>IF(S60=1,IF(OR(WEEKDAY(AA60-1)=1,COUNTIF('Festivos 2026'!$A$5:$A$40,AA60-1)&gt;0),1,0),"")</f>
      </c>
      <c r="AC60">
        <f>IF(S60=1,IF(OR(WEEKDAY(AA60)=1,COUNTIF('Festivos 2026'!$A$5:$A$40,AA60)&gt;0),1,0),"")</f>
      </c>
      <c r="AD60">
        <f>IF(S60=1,IF(Y60&lt;=Z60,1,0),"")</f>
      </c>
      <c r="AE60">
        <f>IF(S60=1,MAX(0,MIN(Z60,AA60)-E60),"")</f>
      </c>
      <c r="AF60">
        <f>IF(S60=1,MAX(0,MIN(MIN(Z60,AA60),(AA60-1)+6/24)-E60)+MAX(0,MIN(Z60,AA60)-MAX(E60,(AA60-1)+19/24)),"")</f>
      </c>
      <c r="AG60">
        <f>IF(S60=1,MAX(0,Z60-MAX(E60,AA60)),"")</f>
      </c>
      <c r="AH60">
        <f>IF(S60=1,MAX(0,MIN(Z60,AA60+6/24)-MAX(E60,AA60))+MAX(0,Z60-MAX(MAX(E60,AA60),AA60+19/24)),"")</f>
      </c>
      <c r="AI60">
        <f>IF(S60=1,MAX(0,MIN(F60,AA60)-Z60),"")</f>
      </c>
      <c r="AJ60">
        <f>IF(S60=1,MAX(0,MIN(MIN(F60,AA60),(AA60-1)+6/24)-Z60)+MAX(0,MIN(F60,AA60)-MAX(Z60,(AA60-1)+19/24)),"")</f>
      </c>
      <c r="AK60">
        <f>IF(S60=1,MAX(0,F60-MAX(Z60,AA60)),"")</f>
      </c>
      <c r="AL60">
        <f>IF(S60=1,MAX(0,MIN(F60,AA60+6/24)-MAX(Z60,AA60))+MAX(0,F60-MAX(MAX(Z60,AA60),AA60+19/24)),"")</f>
      </c>
      <c r="AM60">
        <f>IF(S60=1,MAX(0,MIN(Y60,AA60)-X60),"")</f>
      </c>
      <c r="AN60">
        <f>IF(S60=1,MAX(0,MIN(MIN(Y60,AA60),(AA60-1)+6/24)-X60)+MAX(0,MIN(Y60,AA60)-MAX(X60,(AA60-1)+19/24)),"")</f>
      </c>
      <c r="AO60">
        <f>IF(S60=1,MAX(0,Y60-MAX(X60,AA60)),"")</f>
      </c>
      <c r="AP60">
        <f>IF(S60=1,MAX(0,MIN(Y60,AA60+6/24)-MAX(X60,AA60))+MAX(0,Y60-MAX(MAX(X60,AA60),AA60+19/24)),"")</f>
      </c>
      <c r="AQ60">
        <f>IF(S60=1,(AE60-AF60)-AD60*(AM60-AN60),"")</f>
      </c>
      <c r="AR60">
        <f>IF(S60=1,AF60-AD60*AN60,"")</f>
      </c>
      <c r="AS60">
        <f>IF(S60=1,(AI60-AJ60)-(1-AD60)*(AM60-AN60),"")</f>
      </c>
      <c r="AT60">
        <f>IF(S60=1,AJ60-(1-AD60)*AN60,"")</f>
      </c>
      <c r="AU60">
        <f>IF(S60=1,(AG60-AH60)-AD60*(AO60-AP60),"")</f>
      </c>
      <c r="AV60">
        <f>IF(S60=1,AH60-AD60*AP60,"")</f>
      </c>
      <c r="AW60">
        <f>IF(S60=1,(AK60-AL60)-(1-AD60)*(AO60-AP60),"")</f>
      </c>
      <c r="AX60">
        <f>IF(S60=1,AL60-(1-AD60)*AP60,"")</f>
      </c>
    </row>
    <row r="61" spans="1:50" x14ac:dyDescent="0.25">
      <c r="A61" s="14"/>
      <c r="B61" s="14"/>
      <c r="C61" s="15"/>
      <c r="D61" s="10">
        <f>IF(J61="","",J61*(K61*INDEX('Parámetros'!$E$5:$E$7,T61)+L61*INDEX('Parámetros'!$F$5:$F$7,T61)+M61*INDEX('Parámetros'!$G$5:$G$7,T61)+N61*INDEX('Parámetros'!$H$5:$H$7,T61)+O61*INDEX('Parámetros'!$I$5:$I$7,T61)+P61*INDEX('Parámetros'!$J$5:$J$7,T61)+Q61*INDEX('Parámetros'!$K$5:$K$7,T61)+R61*INDEX('Parámetros'!$L$5:$L$7,T61)))</f>
      </c>
      <c r="E61" s="16"/>
      <c r="F61" s="16"/>
      <c r="G61" s="14"/>
      <c r="H61" s="14"/>
      <c r="I61" s="12">
        <f>IF(AND(E61="",F61=""),"",IF(S61=1,(V61-W61)/60,"Revisa entrada y salida"))</f>
      </c>
      <c r="J61" s="13">
        <f>IF(OR(S61&lt;&gt;1,C61=""),"",C61/INDEX('Parámetros'!$D$5:$D$7,T61))</f>
      </c>
      <c r="K61" s="12">
        <f>IF(S61=1,ROUND(1440*((1-AB61)*AS61+(1-AC61)*AW61),0)/60,"")</f>
      </c>
      <c r="L61" s="12">
        <f>IF(S61=1,ROUND(1440*((1-AB61)*AT61+(1-AC61)*AX61),0)/60,"")</f>
      </c>
      <c r="M61" s="12">
        <f>IF(S61=1,ROUND(1440*((1-AB61)*AR61+(1-AC61)*AV61),0)/60,"")</f>
      </c>
      <c r="N61" s="12">
        <f>IF(S61=1,ROUND(1440*(IF(OR(H61="Sí",H61="Si"),AB61*AQ61+AC61*AU61,0)),0)/60,"")</f>
      </c>
      <c r="O61" s="12">
        <f>IF(S61=1,ROUND(1440*(IF(OR(H61="Sí",H61="Si"),0,AB61*AQ61+AC61*AU61)),0)/60,"")</f>
      </c>
      <c r="P61" s="12">
        <f>IF(S61=1,ROUND(1440*(AB61*AR61+AC61*AV61),0)/60,"")</f>
      </c>
      <c r="Q61" s="12">
        <f>IF(S61=1,ROUND(1440*(AB61*AS61+AC61*AW61),0)/60,"")</f>
      </c>
      <c r="R61" s="12">
        <f>IF(S61=1,ROUND(1440*(AB61*AT61+AC61*AX61),0)/60,"")</f>
      </c>
      <c r="S61">
        <f>IF(AND(ISNUMBER(E61),ISNUMBER(F61)),IF(AND(F61&gt;E61,YEAR(E61)=2026,(F61-E61)*1440&lt;=1140),1,0),0)</f>
      </c>
      <c r="T61">
        <f>IF(S61=1,MATCH(INT(E61),'Parámetros'!$A$5:$A$7,1),"")</f>
      </c>
      <c r="U61">
        <f>IF(S61=1,INDEX('Parámetros'!$C$5:$C$7,T61)/24,"")</f>
      </c>
      <c r="V61">
        <f>IF(S61=1,ROUND((F61-E61)*1440,0),"")</f>
      </c>
      <c r="W61">
        <f>IF(S61=1,MIN(N(G61),V61),"")</f>
      </c>
      <c r="X61">
        <f>IF(S61=1,E61+(INT(V61/2)-INT(W61/2))/1440,"")</f>
      </c>
      <c r="Y61">
        <f>IF(S61=1,X61+W61/1440,"")</f>
      </c>
      <c r="Z61">
        <f>IF(S61=1,MIN(F61,IF(E61+U61&lt;=X61,E61+U61,E61+U61+W61/1440)),"")</f>
      </c>
      <c r="AA61">
        <f>IF(S61=1,INT(E61)+1,"")</f>
      </c>
      <c r="AB61">
        <f>IF(S61=1,IF(OR(WEEKDAY(AA61-1)=1,COUNTIF('Festivos 2026'!$A$5:$A$40,AA61-1)&gt;0),1,0),"")</f>
      </c>
      <c r="AC61">
        <f>IF(S61=1,IF(OR(WEEKDAY(AA61)=1,COUNTIF('Festivos 2026'!$A$5:$A$40,AA61)&gt;0),1,0),"")</f>
      </c>
      <c r="AD61">
        <f>IF(S61=1,IF(Y61&lt;=Z61,1,0),"")</f>
      </c>
      <c r="AE61">
        <f>IF(S61=1,MAX(0,MIN(Z61,AA61)-E61),"")</f>
      </c>
      <c r="AF61">
        <f>IF(S61=1,MAX(0,MIN(MIN(Z61,AA61),(AA61-1)+6/24)-E61)+MAX(0,MIN(Z61,AA61)-MAX(E61,(AA61-1)+19/24)),"")</f>
      </c>
      <c r="AG61">
        <f>IF(S61=1,MAX(0,Z61-MAX(E61,AA61)),"")</f>
      </c>
      <c r="AH61">
        <f>IF(S61=1,MAX(0,MIN(Z61,AA61+6/24)-MAX(E61,AA61))+MAX(0,Z61-MAX(MAX(E61,AA61),AA61+19/24)),"")</f>
      </c>
      <c r="AI61">
        <f>IF(S61=1,MAX(0,MIN(F61,AA61)-Z61),"")</f>
      </c>
      <c r="AJ61">
        <f>IF(S61=1,MAX(0,MIN(MIN(F61,AA61),(AA61-1)+6/24)-Z61)+MAX(0,MIN(F61,AA61)-MAX(Z61,(AA61-1)+19/24)),"")</f>
      </c>
      <c r="AK61">
        <f>IF(S61=1,MAX(0,F61-MAX(Z61,AA61)),"")</f>
      </c>
      <c r="AL61">
        <f>IF(S61=1,MAX(0,MIN(F61,AA61+6/24)-MAX(Z61,AA61))+MAX(0,F61-MAX(MAX(Z61,AA61),AA61+19/24)),"")</f>
      </c>
      <c r="AM61">
        <f>IF(S61=1,MAX(0,MIN(Y61,AA61)-X61),"")</f>
      </c>
      <c r="AN61">
        <f>IF(S61=1,MAX(0,MIN(MIN(Y61,AA61),(AA61-1)+6/24)-X61)+MAX(0,MIN(Y61,AA61)-MAX(X61,(AA61-1)+19/24)),"")</f>
      </c>
      <c r="AO61">
        <f>IF(S61=1,MAX(0,Y61-MAX(X61,AA61)),"")</f>
      </c>
      <c r="AP61">
        <f>IF(S61=1,MAX(0,MIN(Y61,AA61+6/24)-MAX(X61,AA61))+MAX(0,Y61-MAX(MAX(X61,AA61),AA61+19/24)),"")</f>
      </c>
      <c r="AQ61">
        <f>IF(S61=1,(AE61-AF61)-AD61*(AM61-AN61),"")</f>
      </c>
      <c r="AR61">
        <f>IF(S61=1,AF61-AD61*AN61,"")</f>
      </c>
      <c r="AS61">
        <f>IF(S61=1,(AI61-AJ61)-(1-AD61)*(AM61-AN61),"")</f>
      </c>
      <c r="AT61">
        <f>IF(S61=1,AJ61-(1-AD61)*AN61,"")</f>
      </c>
      <c r="AU61">
        <f>IF(S61=1,(AG61-AH61)-AD61*(AO61-AP61),"")</f>
      </c>
      <c r="AV61">
        <f>IF(S61=1,AH61-AD61*AP61,"")</f>
      </c>
      <c r="AW61">
        <f>IF(S61=1,(AK61-AL61)-(1-AD61)*(AO61-AP61),"")</f>
      </c>
      <c r="AX61">
        <f>IF(S61=1,AL61-(1-AD61)*AP61,"")</f>
      </c>
    </row>
    <row r="62" spans="1:50" x14ac:dyDescent="0.25">
      <c r="A62" s="14"/>
      <c r="B62" s="14"/>
      <c r="C62" s="15"/>
      <c r="D62" s="10">
        <f>IF(J62="","",J62*(K62*INDEX('Parámetros'!$E$5:$E$7,T62)+L62*INDEX('Parámetros'!$F$5:$F$7,T62)+M62*INDEX('Parámetros'!$G$5:$G$7,T62)+N62*INDEX('Parámetros'!$H$5:$H$7,T62)+O62*INDEX('Parámetros'!$I$5:$I$7,T62)+P62*INDEX('Parámetros'!$J$5:$J$7,T62)+Q62*INDEX('Parámetros'!$K$5:$K$7,T62)+R62*INDEX('Parámetros'!$L$5:$L$7,T62)))</f>
      </c>
      <c r="E62" s="16"/>
      <c r="F62" s="16"/>
      <c r="G62" s="14"/>
      <c r="H62" s="14"/>
      <c r="I62" s="12">
        <f>IF(AND(E62="",F62=""),"",IF(S62=1,(V62-W62)/60,"Revisa entrada y salida"))</f>
      </c>
      <c r="J62" s="13">
        <f>IF(OR(S62&lt;&gt;1,C62=""),"",C62/INDEX('Parámetros'!$D$5:$D$7,T62))</f>
      </c>
      <c r="K62" s="12">
        <f>IF(S62=1,ROUND(1440*((1-AB62)*AS62+(1-AC62)*AW62),0)/60,"")</f>
      </c>
      <c r="L62" s="12">
        <f>IF(S62=1,ROUND(1440*((1-AB62)*AT62+(1-AC62)*AX62),0)/60,"")</f>
      </c>
      <c r="M62" s="12">
        <f>IF(S62=1,ROUND(1440*((1-AB62)*AR62+(1-AC62)*AV62),0)/60,"")</f>
      </c>
      <c r="N62" s="12">
        <f>IF(S62=1,ROUND(1440*(IF(OR(H62="Sí",H62="Si"),AB62*AQ62+AC62*AU62,0)),0)/60,"")</f>
      </c>
      <c r="O62" s="12">
        <f>IF(S62=1,ROUND(1440*(IF(OR(H62="Sí",H62="Si"),0,AB62*AQ62+AC62*AU62)),0)/60,"")</f>
      </c>
      <c r="P62" s="12">
        <f>IF(S62=1,ROUND(1440*(AB62*AR62+AC62*AV62),0)/60,"")</f>
      </c>
      <c r="Q62" s="12">
        <f>IF(S62=1,ROUND(1440*(AB62*AS62+AC62*AW62),0)/60,"")</f>
      </c>
      <c r="R62" s="12">
        <f>IF(S62=1,ROUND(1440*(AB62*AT62+AC62*AX62),0)/60,"")</f>
      </c>
      <c r="S62">
        <f>IF(AND(ISNUMBER(E62),ISNUMBER(F62)),IF(AND(F62&gt;E62,YEAR(E62)=2026,(F62-E62)*1440&lt;=1140),1,0),0)</f>
      </c>
      <c r="T62">
        <f>IF(S62=1,MATCH(INT(E62),'Parámetros'!$A$5:$A$7,1),"")</f>
      </c>
      <c r="U62">
        <f>IF(S62=1,INDEX('Parámetros'!$C$5:$C$7,T62)/24,"")</f>
      </c>
      <c r="V62">
        <f>IF(S62=1,ROUND((F62-E62)*1440,0),"")</f>
      </c>
      <c r="W62">
        <f>IF(S62=1,MIN(N(G62),V62),"")</f>
      </c>
      <c r="X62">
        <f>IF(S62=1,E62+(INT(V62/2)-INT(W62/2))/1440,"")</f>
      </c>
      <c r="Y62">
        <f>IF(S62=1,X62+W62/1440,"")</f>
      </c>
      <c r="Z62">
        <f>IF(S62=1,MIN(F62,IF(E62+U62&lt;=X62,E62+U62,E62+U62+W62/1440)),"")</f>
      </c>
      <c r="AA62">
        <f>IF(S62=1,INT(E62)+1,"")</f>
      </c>
      <c r="AB62">
        <f>IF(S62=1,IF(OR(WEEKDAY(AA62-1)=1,COUNTIF('Festivos 2026'!$A$5:$A$40,AA62-1)&gt;0),1,0),"")</f>
      </c>
      <c r="AC62">
        <f>IF(S62=1,IF(OR(WEEKDAY(AA62)=1,COUNTIF('Festivos 2026'!$A$5:$A$40,AA62)&gt;0),1,0),"")</f>
      </c>
      <c r="AD62">
        <f>IF(S62=1,IF(Y62&lt;=Z62,1,0),"")</f>
      </c>
      <c r="AE62">
        <f>IF(S62=1,MAX(0,MIN(Z62,AA62)-E62),"")</f>
      </c>
      <c r="AF62">
        <f>IF(S62=1,MAX(0,MIN(MIN(Z62,AA62),(AA62-1)+6/24)-E62)+MAX(0,MIN(Z62,AA62)-MAX(E62,(AA62-1)+19/24)),"")</f>
      </c>
      <c r="AG62">
        <f>IF(S62=1,MAX(0,Z62-MAX(E62,AA62)),"")</f>
      </c>
      <c r="AH62">
        <f>IF(S62=1,MAX(0,MIN(Z62,AA62+6/24)-MAX(E62,AA62))+MAX(0,Z62-MAX(MAX(E62,AA62),AA62+19/24)),"")</f>
      </c>
      <c r="AI62">
        <f>IF(S62=1,MAX(0,MIN(F62,AA62)-Z62),"")</f>
      </c>
      <c r="AJ62">
        <f>IF(S62=1,MAX(0,MIN(MIN(F62,AA62),(AA62-1)+6/24)-Z62)+MAX(0,MIN(F62,AA62)-MAX(Z62,(AA62-1)+19/24)),"")</f>
      </c>
      <c r="AK62">
        <f>IF(S62=1,MAX(0,F62-MAX(Z62,AA62)),"")</f>
      </c>
      <c r="AL62">
        <f>IF(S62=1,MAX(0,MIN(F62,AA62+6/24)-MAX(Z62,AA62))+MAX(0,F62-MAX(MAX(Z62,AA62),AA62+19/24)),"")</f>
      </c>
      <c r="AM62">
        <f>IF(S62=1,MAX(0,MIN(Y62,AA62)-X62),"")</f>
      </c>
      <c r="AN62">
        <f>IF(S62=1,MAX(0,MIN(MIN(Y62,AA62),(AA62-1)+6/24)-X62)+MAX(0,MIN(Y62,AA62)-MAX(X62,(AA62-1)+19/24)),"")</f>
      </c>
      <c r="AO62">
        <f>IF(S62=1,MAX(0,Y62-MAX(X62,AA62)),"")</f>
      </c>
      <c r="AP62">
        <f>IF(S62=1,MAX(0,MIN(Y62,AA62+6/24)-MAX(X62,AA62))+MAX(0,Y62-MAX(MAX(X62,AA62),AA62+19/24)),"")</f>
      </c>
      <c r="AQ62">
        <f>IF(S62=1,(AE62-AF62)-AD62*(AM62-AN62),"")</f>
      </c>
      <c r="AR62">
        <f>IF(S62=1,AF62-AD62*AN62,"")</f>
      </c>
      <c r="AS62">
        <f>IF(S62=1,(AI62-AJ62)-(1-AD62)*(AM62-AN62),"")</f>
      </c>
      <c r="AT62">
        <f>IF(S62=1,AJ62-(1-AD62)*AN62,"")</f>
      </c>
      <c r="AU62">
        <f>IF(S62=1,(AG62-AH62)-AD62*(AO62-AP62),"")</f>
      </c>
      <c r="AV62">
        <f>IF(S62=1,AH62-AD62*AP62,"")</f>
      </c>
      <c r="AW62">
        <f>IF(S62=1,(AK62-AL62)-(1-AD62)*(AO62-AP62),"")</f>
      </c>
      <c r="AX62">
        <f>IF(S62=1,AL62-(1-AD62)*AP62,"")</f>
      </c>
    </row>
    <row r="63" spans="1:50" x14ac:dyDescent="0.25">
      <c r="A63" s="14"/>
      <c r="B63" s="14"/>
      <c r="C63" s="15"/>
      <c r="D63" s="10">
        <f>IF(J63="","",J63*(K63*INDEX('Parámetros'!$E$5:$E$7,T63)+L63*INDEX('Parámetros'!$F$5:$F$7,T63)+M63*INDEX('Parámetros'!$G$5:$G$7,T63)+N63*INDEX('Parámetros'!$H$5:$H$7,T63)+O63*INDEX('Parámetros'!$I$5:$I$7,T63)+P63*INDEX('Parámetros'!$J$5:$J$7,T63)+Q63*INDEX('Parámetros'!$K$5:$K$7,T63)+R63*INDEX('Parámetros'!$L$5:$L$7,T63)))</f>
      </c>
      <c r="E63" s="16"/>
      <c r="F63" s="16"/>
      <c r="G63" s="14"/>
      <c r="H63" s="14"/>
      <c r="I63" s="12">
        <f>IF(AND(E63="",F63=""),"",IF(S63=1,(V63-W63)/60,"Revisa entrada y salida"))</f>
      </c>
      <c r="J63" s="13">
        <f>IF(OR(S63&lt;&gt;1,C63=""),"",C63/INDEX('Parámetros'!$D$5:$D$7,T63))</f>
      </c>
      <c r="K63" s="12">
        <f>IF(S63=1,ROUND(1440*((1-AB63)*AS63+(1-AC63)*AW63),0)/60,"")</f>
      </c>
      <c r="L63" s="12">
        <f>IF(S63=1,ROUND(1440*((1-AB63)*AT63+(1-AC63)*AX63),0)/60,"")</f>
      </c>
      <c r="M63" s="12">
        <f>IF(S63=1,ROUND(1440*((1-AB63)*AR63+(1-AC63)*AV63),0)/60,"")</f>
      </c>
      <c r="N63" s="12">
        <f>IF(S63=1,ROUND(1440*(IF(OR(H63="Sí",H63="Si"),AB63*AQ63+AC63*AU63,0)),0)/60,"")</f>
      </c>
      <c r="O63" s="12">
        <f>IF(S63=1,ROUND(1440*(IF(OR(H63="Sí",H63="Si"),0,AB63*AQ63+AC63*AU63)),0)/60,"")</f>
      </c>
      <c r="P63" s="12">
        <f>IF(S63=1,ROUND(1440*(AB63*AR63+AC63*AV63),0)/60,"")</f>
      </c>
      <c r="Q63" s="12">
        <f>IF(S63=1,ROUND(1440*(AB63*AS63+AC63*AW63),0)/60,"")</f>
      </c>
      <c r="R63" s="12">
        <f>IF(S63=1,ROUND(1440*(AB63*AT63+AC63*AX63),0)/60,"")</f>
      </c>
      <c r="S63">
        <f>IF(AND(ISNUMBER(E63),ISNUMBER(F63)),IF(AND(F63&gt;E63,YEAR(E63)=2026,(F63-E63)*1440&lt;=1140),1,0),0)</f>
      </c>
      <c r="T63">
        <f>IF(S63=1,MATCH(INT(E63),'Parámetros'!$A$5:$A$7,1),"")</f>
      </c>
      <c r="U63">
        <f>IF(S63=1,INDEX('Parámetros'!$C$5:$C$7,T63)/24,"")</f>
      </c>
      <c r="V63">
        <f>IF(S63=1,ROUND((F63-E63)*1440,0),"")</f>
      </c>
      <c r="W63">
        <f>IF(S63=1,MIN(N(G63),V63),"")</f>
      </c>
      <c r="X63">
        <f>IF(S63=1,E63+(INT(V63/2)-INT(W63/2))/1440,"")</f>
      </c>
      <c r="Y63">
        <f>IF(S63=1,X63+W63/1440,"")</f>
      </c>
      <c r="Z63">
        <f>IF(S63=1,MIN(F63,IF(E63+U63&lt;=X63,E63+U63,E63+U63+W63/1440)),"")</f>
      </c>
      <c r="AA63">
        <f>IF(S63=1,INT(E63)+1,"")</f>
      </c>
      <c r="AB63">
        <f>IF(S63=1,IF(OR(WEEKDAY(AA63-1)=1,COUNTIF('Festivos 2026'!$A$5:$A$40,AA63-1)&gt;0),1,0),"")</f>
      </c>
      <c r="AC63">
        <f>IF(S63=1,IF(OR(WEEKDAY(AA63)=1,COUNTIF('Festivos 2026'!$A$5:$A$40,AA63)&gt;0),1,0),"")</f>
      </c>
      <c r="AD63">
        <f>IF(S63=1,IF(Y63&lt;=Z63,1,0),"")</f>
      </c>
      <c r="AE63">
        <f>IF(S63=1,MAX(0,MIN(Z63,AA63)-E63),"")</f>
      </c>
      <c r="AF63">
        <f>IF(S63=1,MAX(0,MIN(MIN(Z63,AA63),(AA63-1)+6/24)-E63)+MAX(0,MIN(Z63,AA63)-MAX(E63,(AA63-1)+19/24)),"")</f>
      </c>
      <c r="AG63">
        <f>IF(S63=1,MAX(0,Z63-MAX(E63,AA63)),"")</f>
      </c>
      <c r="AH63">
        <f>IF(S63=1,MAX(0,MIN(Z63,AA63+6/24)-MAX(E63,AA63))+MAX(0,Z63-MAX(MAX(E63,AA63),AA63+19/24)),"")</f>
      </c>
      <c r="AI63">
        <f>IF(S63=1,MAX(0,MIN(F63,AA63)-Z63),"")</f>
      </c>
      <c r="AJ63">
        <f>IF(S63=1,MAX(0,MIN(MIN(F63,AA63),(AA63-1)+6/24)-Z63)+MAX(0,MIN(F63,AA63)-MAX(Z63,(AA63-1)+19/24)),"")</f>
      </c>
      <c r="AK63">
        <f>IF(S63=1,MAX(0,F63-MAX(Z63,AA63)),"")</f>
      </c>
      <c r="AL63">
        <f>IF(S63=1,MAX(0,MIN(F63,AA63+6/24)-MAX(Z63,AA63))+MAX(0,F63-MAX(MAX(Z63,AA63),AA63+19/24)),"")</f>
      </c>
      <c r="AM63">
        <f>IF(S63=1,MAX(0,MIN(Y63,AA63)-X63),"")</f>
      </c>
      <c r="AN63">
        <f>IF(S63=1,MAX(0,MIN(MIN(Y63,AA63),(AA63-1)+6/24)-X63)+MAX(0,MIN(Y63,AA63)-MAX(X63,(AA63-1)+19/24)),"")</f>
      </c>
      <c r="AO63">
        <f>IF(S63=1,MAX(0,Y63-MAX(X63,AA63)),"")</f>
      </c>
      <c r="AP63">
        <f>IF(S63=1,MAX(0,MIN(Y63,AA63+6/24)-MAX(X63,AA63))+MAX(0,Y63-MAX(MAX(X63,AA63),AA63+19/24)),"")</f>
      </c>
      <c r="AQ63">
        <f>IF(S63=1,(AE63-AF63)-AD63*(AM63-AN63),"")</f>
      </c>
      <c r="AR63">
        <f>IF(S63=1,AF63-AD63*AN63,"")</f>
      </c>
      <c r="AS63">
        <f>IF(S63=1,(AI63-AJ63)-(1-AD63)*(AM63-AN63),"")</f>
      </c>
      <c r="AT63">
        <f>IF(S63=1,AJ63-(1-AD63)*AN63,"")</f>
      </c>
      <c r="AU63">
        <f>IF(S63=1,(AG63-AH63)-AD63*(AO63-AP63),"")</f>
      </c>
      <c r="AV63">
        <f>IF(S63=1,AH63-AD63*AP63,"")</f>
      </c>
      <c r="AW63">
        <f>IF(S63=1,(AK63-AL63)-(1-AD63)*(AO63-AP63),"")</f>
      </c>
      <c r="AX63">
        <f>IF(S63=1,AL63-(1-AD63)*AP63,"")</f>
      </c>
    </row>
    <row r="64" spans="1:50" x14ac:dyDescent="0.25">
      <c r="A64" s="14"/>
      <c r="B64" s="14"/>
      <c r="C64" s="15"/>
      <c r="D64" s="10">
        <f>IF(J64="","",J64*(K64*INDEX('Parámetros'!$E$5:$E$7,T64)+L64*INDEX('Parámetros'!$F$5:$F$7,T64)+M64*INDEX('Parámetros'!$G$5:$G$7,T64)+N64*INDEX('Parámetros'!$H$5:$H$7,T64)+O64*INDEX('Parámetros'!$I$5:$I$7,T64)+P64*INDEX('Parámetros'!$J$5:$J$7,T64)+Q64*INDEX('Parámetros'!$K$5:$K$7,T64)+R64*INDEX('Parámetros'!$L$5:$L$7,T64)))</f>
      </c>
      <c r="E64" s="16"/>
      <c r="F64" s="16"/>
      <c r="G64" s="14"/>
      <c r="H64" s="14"/>
      <c r="I64" s="12">
        <f>IF(AND(E64="",F64=""),"",IF(S64=1,(V64-W64)/60,"Revisa entrada y salida"))</f>
      </c>
      <c r="J64" s="13">
        <f>IF(OR(S64&lt;&gt;1,C64=""),"",C64/INDEX('Parámetros'!$D$5:$D$7,T64))</f>
      </c>
      <c r="K64" s="12">
        <f>IF(S64=1,ROUND(1440*((1-AB64)*AS64+(1-AC64)*AW64),0)/60,"")</f>
      </c>
      <c r="L64" s="12">
        <f>IF(S64=1,ROUND(1440*((1-AB64)*AT64+(1-AC64)*AX64),0)/60,"")</f>
      </c>
      <c r="M64" s="12">
        <f>IF(S64=1,ROUND(1440*((1-AB64)*AR64+(1-AC64)*AV64),0)/60,"")</f>
      </c>
      <c r="N64" s="12">
        <f>IF(S64=1,ROUND(1440*(IF(OR(H64="Sí",H64="Si"),AB64*AQ64+AC64*AU64,0)),0)/60,"")</f>
      </c>
      <c r="O64" s="12">
        <f>IF(S64=1,ROUND(1440*(IF(OR(H64="Sí",H64="Si"),0,AB64*AQ64+AC64*AU64)),0)/60,"")</f>
      </c>
      <c r="P64" s="12">
        <f>IF(S64=1,ROUND(1440*(AB64*AR64+AC64*AV64),0)/60,"")</f>
      </c>
      <c r="Q64" s="12">
        <f>IF(S64=1,ROUND(1440*(AB64*AS64+AC64*AW64),0)/60,"")</f>
      </c>
      <c r="R64" s="12">
        <f>IF(S64=1,ROUND(1440*(AB64*AT64+AC64*AX64),0)/60,"")</f>
      </c>
      <c r="S64">
        <f>IF(AND(ISNUMBER(E64),ISNUMBER(F64)),IF(AND(F64&gt;E64,YEAR(E64)=2026,(F64-E64)*1440&lt;=1140),1,0),0)</f>
      </c>
      <c r="T64">
        <f>IF(S64=1,MATCH(INT(E64),'Parámetros'!$A$5:$A$7,1),"")</f>
      </c>
      <c r="U64">
        <f>IF(S64=1,INDEX('Parámetros'!$C$5:$C$7,T64)/24,"")</f>
      </c>
      <c r="V64">
        <f>IF(S64=1,ROUND((F64-E64)*1440,0),"")</f>
      </c>
      <c r="W64">
        <f>IF(S64=1,MIN(N(G64),V64),"")</f>
      </c>
      <c r="X64">
        <f>IF(S64=1,E64+(INT(V64/2)-INT(W64/2))/1440,"")</f>
      </c>
      <c r="Y64">
        <f>IF(S64=1,X64+W64/1440,"")</f>
      </c>
      <c r="Z64">
        <f>IF(S64=1,MIN(F64,IF(E64+U64&lt;=X64,E64+U64,E64+U64+W64/1440)),"")</f>
      </c>
      <c r="AA64">
        <f>IF(S64=1,INT(E64)+1,"")</f>
      </c>
      <c r="AB64">
        <f>IF(S64=1,IF(OR(WEEKDAY(AA64-1)=1,COUNTIF('Festivos 2026'!$A$5:$A$40,AA64-1)&gt;0),1,0),"")</f>
      </c>
      <c r="AC64">
        <f>IF(S64=1,IF(OR(WEEKDAY(AA64)=1,COUNTIF('Festivos 2026'!$A$5:$A$40,AA64)&gt;0),1,0),"")</f>
      </c>
      <c r="AD64">
        <f>IF(S64=1,IF(Y64&lt;=Z64,1,0),"")</f>
      </c>
      <c r="AE64">
        <f>IF(S64=1,MAX(0,MIN(Z64,AA64)-E64),"")</f>
      </c>
      <c r="AF64">
        <f>IF(S64=1,MAX(0,MIN(MIN(Z64,AA64),(AA64-1)+6/24)-E64)+MAX(0,MIN(Z64,AA64)-MAX(E64,(AA64-1)+19/24)),"")</f>
      </c>
      <c r="AG64">
        <f>IF(S64=1,MAX(0,Z64-MAX(E64,AA64)),"")</f>
      </c>
      <c r="AH64">
        <f>IF(S64=1,MAX(0,MIN(Z64,AA64+6/24)-MAX(E64,AA64))+MAX(0,Z64-MAX(MAX(E64,AA64),AA64+19/24)),"")</f>
      </c>
      <c r="AI64">
        <f>IF(S64=1,MAX(0,MIN(F64,AA64)-Z64),"")</f>
      </c>
      <c r="AJ64">
        <f>IF(S64=1,MAX(0,MIN(MIN(F64,AA64),(AA64-1)+6/24)-Z64)+MAX(0,MIN(F64,AA64)-MAX(Z64,(AA64-1)+19/24)),"")</f>
      </c>
      <c r="AK64">
        <f>IF(S64=1,MAX(0,F64-MAX(Z64,AA64)),"")</f>
      </c>
      <c r="AL64">
        <f>IF(S64=1,MAX(0,MIN(F64,AA64+6/24)-MAX(Z64,AA64))+MAX(0,F64-MAX(MAX(Z64,AA64),AA64+19/24)),"")</f>
      </c>
      <c r="AM64">
        <f>IF(S64=1,MAX(0,MIN(Y64,AA64)-X64),"")</f>
      </c>
      <c r="AN64">
        <f>IF(S64=1,MAX(0,MIN(MIN(Y64,AA64),(AA64-1)+6/24)-X64)+MAX(0,MIN(Y64,AA64)-MAX(X64,(AA64-1)+19/24)),"")</f>
      </c>
      <c r="AO64">
        <f>IF(S64=1,MAX(0,Y64-MAX(X64,AA64)),"")</f>
      </c>
      <c r="AP64">
        <f>IF(S64=1,MAX(0,MIN(Y64,AA64+6/24)-MAX(X64,AA64))+MAX(0,Y64-MAX(MAX(X64,AA64),AA64+19/24)),"")</f>
      </c>
      <c r="AQ64">
        <f>IF(S64=1,(AE64-AF64)-AD64*(AM64-AN64),"")</f>
      </c>
      <c r="AR64">
        <f>IF(S64=1,AF64-AD64*AN64,"")</f>
      </c>
      <c r="AS64">
        <f>IF(S64=1,(AI64-AJ64)-(1-AD64)*(AM64-AN64),"")</f>
      </c>
      <c r="AT64">
        <f>IF(S64=1,AJ64-(1-AD64)*AN64,"")</f>
      </c>
      <c r="AU64">
        <f>IF(S64=1,(AG64-AH64)-AD64*(AO64-AP64),"")</f>
      </c>
      <c r="AV64">
        <f>IF(S64=1,AH64-AD64*AP64,"")</f>
      </c>
      <c r="AW64">
        <f>IF(S64=1,(AK64-AL64)-(1-AD64)*(AO64-AP64),"")</f>
      </c>
      <c r="AX64">
        <f>IF(S64=1,AL64-(1-AD64)*AP64,"")</f>
      </c>
    </row>
    <row r="65" spans="1:50" x14ac:dyDescent="0.25">
      <c r="A65" s="14"/>
      <c r="B65" s="14"/>
      <c r="C65" s="15"/>
      <c r="D65" s="10">
        <f>IF(J65="","",J65*(K65*INDEX('Parámetros'!$E$5:$E$7,T65)+L65*INDEX('Parámetros'!$F$5:$F$7,T65)+M65*INDEX('Parámetros'!$G$5:$G$7,T65)+N65*INDEX('Parámetros'!$H$5:$H$7,T65)+O65*INDEX('Parámetros'!$I$5:$I$7,T65)+P65*INDEX('Parámetros'!$J$5:$J$7,T65)+Q65*INDEX('Parámetros'!$K$5:$K$7,T65)+R65*INDEX('Parámetros'!$L$5:$L$7,T65)))</f>
      </c>
      <c r="E65" s="16"/>
      <c r="F65" s="16"/>
      <c r="G65" s="14"/>
      <c r="H65" s="14"/>
      <c r="I65" s="12">
        <f>IF(AND(E65="",F65=""),"",IF(S65=1,(V65-W65)/60,"Revisa entrada y salida"))</f>
      </c>
      <c r="J65" s="13">
        <f>IF(OR(S65&lt;&gt;1,C65=""),"",C65/INDEX('Parámetros'!$D$5:$D$7,T65))</f>
      </c>
      <c r="K65" s="12">
        <f>IF(S65=1,ROUND(1440*((1-AB65)*AS65+(1-AC65)*AW65),0)/60,"")</f>
      </c>
      <c r="L65" s="12">
        <f>IF(S65=1,ROUND(1440*((1-AB65)*AT65+(1-AC65)*AX65),0)/60,"")</f>
      </c>
      <c r="M65" s="12">
        <f>IF(S65=1,ROUND(1440*((1-AB65)*AR65+(1-AC65)*AV65),0)/60,"")</f>
      </c>
      <c r="N65" s="12">
        <f>IF(S65=1,ROUND(1440*(IF(OR(H65="Sí",H65="Si"),AB65*AQ65+AC65*AU65,0)),0)/60,"")</f>
      </c>
      <c r="O65" s="12">
        <f>IF(S65=1,ROUND(1440*(IF(OR(H65="Sí",H65="Si"),0,AB65*AQ65+AC65*AU65)),0)/60,"")</f>
      </c>
      <c r="P65" s="12">
        <f>IF(S65=1,ROUND(1440*(AB65*AR65+AC65*AV65),0)/60,"")</f>
      </c>
      <c r="Q65" s="12">
        <f>IF(S65=1,ROUND(1440*(AB65*AS65+AC65*AW65),0)/60,"")</f>
      </c>
      <c r="R65" s="12">
        <f>IF(S65=1,ROUND(1440*(AB65*AT65+AC65*AX65),0)/60,"")</f>
      </c>
      <c r="S65">
        <f>IF(AND(ISNUMBER(E65),ISNUMBER(F65)),IF(AND(F65&gt;E65,YEAR(E65)=2026,(F65-E65)*1440&lt;=1140),1,0),0)</f>
      </c>
      <c r="T65">
        <f>IF(S65=1,MATCH(INT(E65),'Parámetros'!$A$5:$A$7,1),"")</f>
      </c>
      <c r="U65">
        <f>IF(S65=1,INDEX('Parámetros'!$C$5:$C$7,T65)/24,"")</f>
      </c>
      <c r="V65">
        <f>IF(S65=1,ROUND((F65-E65)*1440,0),"")</f>
      </c>
      <c r="W65">
        <f>IF(S65=1,MIN(N(G65),V65),"")</f>
      </c>
      <c r="X65">
        <f>IF(S65=1,E65+(INT(V65/2)-INT(W65/2))/1440,"")</f>
      </c>
      <c r="Y65">
        <f>IF(S65=1,X65+W65/1440,"")</f>
      </c>
      <c r="Z65">
        <f>IF(S65=1,MIN(F65,IF(E65+U65&lt;=X65,E65+U65,E65+U65+W65/1440)),"")</f>
      </c>
      <c r="AA65">
        <f>IF(S65=1,INT(E65)+1,"")</f>
      </c>
      <c r="AB65">
        <f>IF(S65=1,IF(OR(WEEKDAY(AA65-1)=1,COUNTIF('Festivos 2026'!$A$5:$A$40,AA65-1)&gt;0),1,0),"")</f>
      </c>
      <c r="AC65">
        <f>IF(S65=1,IF(OR(WEEKDAY(AA65)=1,COUNTIF('Festivos 2026'!$A$5:$A$40,AA65)&gt;0),1,0),"")</f>
      </c>
      <c r="AD65">
        <f>IF(S65=1,IF(Y65&lt;=Z65,1,0),"")</f>
      </c>
      <c r="AE65">
        <f>IF(S65=1,MAX(0,MIN(Z65,AA65)-E65),"")</f>
      </c>
      <c r="AF65">
        <f>IF(S65=1,MAX(0,MIN(MIN(Z65,AA65),(AA65-1)+6/24)-E65)+MAX(0,MIN(Z65,AA65)-MAX(E65,(AA65-1)+19/24)),"")</f>
      </c>
      <c r="AG65">
        <f>IF(S65=1,MAX(0,Z65-MAX(E65,AA65)),"")</f>
      </c>
      <c r="AH65">
        <f>IF(S65=1,MAX(0,MIN(Z65,AA65+6/24)-MAX(E65,AA65))+MAX(0,Z65-MAX(MAX(E65,AA65),AA65+19/24)),"")</f>
      </c>
      <c r="AI65">
        <f>IF(S65=1,MAX(0,MIN(F65,AA65)-Z65),"")</f>
      </c>
      <c r="AJ65">
        <f>IF(S65=1,MAX(0,MIN(MIN(F65,AA65),(AA65-1)+6/24)-Z65)+MAX(0,MIN(F65,AA65)-MAX(Z65,(AA65-1)+19/24)),"")</f>
      </c>
      <c r="AK65">
        <f>IF(S65=1,MAX(0,F65-MAX(Z65,AA65)),"")</f>
      </c>
      <c r="AL65">
        <f>IF(S65=1,MAX(0,MIN(F65,AA65+6/24)-MAX(Z65,AA65))+MAX(0,F65-MAX(MAX(Z65,AA65),AA65+19/24)),"")</f>
      </c>
      <c r="AM65">
        <f>IF(S65=1,MAX(0,MIN(Y65,AA65)-X65),"")</f>
      </c>
      <c r="AN65">
        <f>IF(S65=1,MAX(0,MIN(MIN(Y65,AA65),(AA65-1)+6/24)-X65)+MAX(0,MIN(Y65,AA65)-MAX(X65,(AA65-1)+19/24)),"")</f>
      </c>
      <c r="AO65">
        <f>IF(S65=1,MAX(0,Y65-MAX(X65,AA65)),"")</f>
      </c>
      <c r="AP65">
        <f>IF(S65=1,MAX(0,MIN(Y65,AA65+6/24)-MAX(X65,AA65))+MAX(0,Y65-MAX(MAX(X65,AA65),AA65+19/24)),"")</f>
      </c>
      <c r="AQ65">
        <f>IF(S65=1,(AE65-AF65)-AD65*(AM65-AN65),"")</f>
      </c>
      <c r="AR65">
        <f>IF(S65=1,AF65-AD65*AN65,"")</f>
      </c>
      <c r="AS65">
        <f>IF(S65=1,(AI65-AJ65)-(1-AD65)*(AM65-AN65),"")</f>
      </c>
      <c r="AT65">
        <f>IF(S65=1,AJ65-(1-AD65)*AN65,"")</f>
      </c>
      <c r="AU65">
        <f>IF(S65=1,(AG65-AH65)-AD65*(AO65-AP65),"")</f>
      </c>
      <c r="AV65">
        <f>IF(S65=1,AH65-AD65*AP65,"")</f>
      </c>
      <c r="AW65">
        <f>IF(S65=1,(AK65-AL65)-(1-AD65)*(AO65-AP65),"")</f>
      </c>
      <c r="AX65">
        <f>IF(S65=1,AL65-(1-AD65)*AP65,"")</f>
      </c>
    </row>
    <row r="66" spans="1:50" x14ac:dyDescent="0.25">
      <c r="A66" s="14"/>
      <c r="B66" s="14"/>
      <c r="C66" s="15"/>
      <c r="D66" s="10">
        <f>IF(J66="","",J66*(K66*INDEX('Parámetros'!$E$5:$E$7,T66)+L66*INDEX('Parámetros'!$F$5:$F$7,T66)+M66*INDEX('Parámetros'!$G$5:$G$7,T66)+N66*INDEX('Parámetros'!$H$5:$H$7,T66)+O66*INDEX('Parámetros'!$I$5:$I$7,T66)+P66*INDEX('Parámetros'!$J$5:$J$7,T66)+Q66*INDEX('Parámetros'!$K$5:$K$7,T66)+R66*INDEX('Parámetros'!$L$5:$L$7,T66)))</f>
      </c>
      <c r="E66" s="16"/>
      <c r="F66" s="16"/>
      <c r="G66" s="14"/>
      <c r="H66" s="14"/>
      <c r="I66" s="12">
        <f>IF(AND(E66="",F66=""),"",IF(S66=1,(V66-W66)/60,"Revisa entrada y salida"))</f>
      </c>
      <c r="J66" s="13">
        <f>IF(OR(S66&lt;&gt;1,C66=""),"",C66/INDEX('Parámetros'!$D$5:$D$7,T66))</f>
      </c>
      <c r="K66" s="12">
        <f>IF(S66=1,ROUND(1440*((1-AB66)*AS66+(1-AC66)*AW66),0)/60,"")</f>
      </c>
      <c r="L66" s="12">
        <f>IF(S66=1,ROUND(1440*((1-AB66)*AT66+(1-AC66)*AX66),0)/60,"")</f>
      </c>
      <c r="M66" s="12">
        <f>IF(S66=1,ROUND(1440*((1-AB66)*AR66+(1-AC66)*AV66),0)/60,"")</f>
      </c>
      <c r="N66" s="12">
        <f>IF(S66=1,ROUND(1440*(IF(OR(H66="Sí",H66="Si"),AB66*AQ66+AC66*AU66,0)),0)/60,"")</f>
      </c>
      <c r="O66" s="12">
        <f>IF(S66=1,ROUND(1440*(IF(OR(H66="Sí",H66="Si"),0,AB66*AQ66+AC66*AU66)),0)/60,"")</f>
      </c>
      <c r="P66" s="12">
        <f>IF(S66=1,ROUND(1440*(AB66*AR66+AC66*AV66),0)/60,"")</f>
      </c>
      <c r="Q66" s="12">
        <f>IF(S66=1,ROUND(1440*(AB66*AS66+AC66*AW66),0)/60,"")</f>
      </c>
      <c r="R66" s="12">
        <f>IF(S66=1,ROUND(1440*(AB66*AT66+AC66*AX66),0)/60,"")</f>
      </c>
      <c r="S66">
        <f>IF(AND(ISNUMBER(E66),ISNUMBER(F66)),IF(AND(F66&gt;E66,YEAR(E66)=2026,(F66-E66)*1440&lt;=1140),1,0),0)</f>
      </c>
      <c r="T66">
        <f>IF(S66=1,MATCH(INT(E66),'Parámetros'!$A$5:$A$7,1),"")</f>
      </c>
      <c r="U66">
        <f>IF(S66=1,INDEX('Parámetros'!$C$5:$C$7,T66)/24,"")</f>
      </c>
      <c r="V66">
        <f>IF(S66=1,ROUND((F66-E66)*1440,0),"")</f>
      </c>
      <c r="W66">
        <f>IF(S66=1,MIN(N(G66),V66),"")</f>
      </c>
      <c r="X66">
        <f>IF(S66=1,E66+(INT(V66/2)-INT(W66/2))/1440,"")</f>
      </c>
      <c r="Y66">
        <f>IF(S66=1,X66+W66/1440,"")</f>
      </c>
      <c r="Z66">
        <f>IF(S66=1,MIN(F66,IF(E66+U66&lt;=X66,E66+U66,E66+U66+W66/1440)),"")</f>
      </c>
      <c r="AA66">
        <f>IF(S66=1,INT(E66)+1,"")</f>
      </c>
      <c r="AB66">
        <f>IF(S66=1,IF(OR(WEEKDAY(AA66-1)=1,COUNTIF('Festivos 2026'!$A$5:$A$40,AA66-1)&gt;0),1,0),"")</f>
      </c>
      <c r="AC66">
        <f>IF(S66=1,IF(OR(WEEKDAY(AA66)=1,COUNTIF('Festivos 2026'!$A$5:$A$40,AA66)&gt;0),1,0),"")</f>
      </c>
      <c r="AD66">
        <f>IF(S66=1,IF(Y66&lt;=Z66,1,0),"")</f>
      </c>
      <c r="AE66">
        <f>IF(S66=1,MAX(0,MIN(Z66,AA66)-E66),"")</f>
      </c>
      <c r="AF66">
        <f>IF(S66=1,MAX(0,MIN(MIN(Z66,AA66),(AA66-1)+6/24)-E66)+MAX(0,MIN(Z66,AA66)-MAX(E66,(AA66-1)+19/24)),"")</f>
      </c>
      <c r="AG66">
        <f>IF(S66=1,MAX(0,Z66-MAX(E66,AA66)),"")</f>
      </c>
      <c r="AH66">
        <f>IF(S66=1,MAX(0,MIN(Z66,AA66+6/24)-MAX(E66,AA66))+MAX(0,Z66-MAX(MAX(E66,AA66),AA66+19/24)),"")</f>
      </c>
      <c r="AI66">
        <f>IF(S66=1,MAX(0,MIN(F66,AA66)-Z66),"")</f>
      </c>
      <c r="AJ66">
        <f>IF(S66=1,MAX(0,MIN(MIN(F66,AA66),(AA66-1)+6/24)-Z66)+MAX(0,MIN(F66,AA66)-MAX(Z66,(AA66-1)+19/24)),"")</f>
      </c>
      <c r="AK66">
        <f>IF(S66=1,MAX(0,F66-MAX(Z66,AA66)),"")</f>
      </c>
      <c r="AL66">
        <f>IF(S66=1,MAX(0,MIN(F66,AA66+6/24)-MAX(Z66,AA66))+MAX(0,F66-MAX(MAX(Z66,AA66),AA66+19/24)),"")</f>
      </c>
      <c r="AM66">
        <f>IF(S66=1,MAX(0,MIN(Y66,AA66)-X66),"")</f>
      </c>
      <c r="AN66">
        <f>IF(S66=1,MAX(0,MIN(MIN(Y66,AA66),(AA66-1)+6/24)-X66)+MAX(0,MIN(Y66,AA66)-MAX(X66,(AA66-1)+19/24)),"")</f>
      </c>
      <c r="AO66">
        <f>IF(S66=1,MAX(0,Y66-MAX(X66,AA66)),"")</f>
      </c>
      <c r="AP66">
        <f>IF(S66=1,MAX(0,MIN(Y66,AA66+6/24)-MAX(X66,AA66))+MAX(0,Y66-MAX(MAX(X66,AA66),AA66+19/24)),"")</f>
      </c>
      <c r="AQ66">
        <f>IF(S66=1,(AE66-AF66)-AD66*(AM66-AN66),"")</f>
      </c>
      <c r="AR66">
        <f>IF(S66=1,AF66-AD66*AN66,"")</f>
      </c>
      <c r="AS66">
        <f>IF(S66=1,(AI66-AJ66)-(1-AD66)*(AM66-AN66),"")</f>
      </c>
      <c r="AT66">
        <f>IF(S66=1,AJ66-(1-AD66)*AN66,"")</f>
      </c>
      <c r="AU66">
        <f>IF(S66=1,(AG66-AH66)-AD66*(AO66-AP66),"")</f>
      </c>
      <c r="AV66">
        <f>IF(S66=1,AH66-AD66*AP66,"")</f>
      </c>
      <c r="AW66">
        <f>IF(S66=1,(AK66-AL66)-(1-AD66)*(AO66-AP66),"")</f>
      </c>
      <c r="AX66">
        <f>IF(S66=1,AL66-(1-AD66)*AP66,"")</f>
      </c>
    </row>
    <row r="67" spans="1:50" x14ac:dyDescent="0.25">
      <c r="A67" s="14"/>
      <c r="B67" s="14"/>
      <c r="C67" s="15"/>
      <c r="D67" s="10">
        <f>IF(J67="","",J67*(K67*INDEX('Parámetros'!$E$5:$E$7,T67)+L67*INDEX('Parámetros'!$F$5:$F$7,T67)+M67*INDEX('Parámetros'!$G$5:$G$7,T67)+N67*INDEX('Parámetros'!$H$5:$H$7,T67)+O67*INDEX('Parámetros'!$I$5:$I$7,T67)+P67*INDEX('Parámetros'!$J$5:$J$7,T67)+Q67*INDEX('Parámetros'!$K$5:$K$7,T67)+R67*INDEX('Parámetros'!$L$5:$L$7,T67)))</f>
      </c>
      <c r="E67" s="16"/>
      <c r="F67" s="16"/>
      <c r="G67" s="14"/>
      <c r="H67" s="14"/>
      <c r="I67" s="12">
        <f>IF(AND(E67="",F67=""),"",IF(S67=1,(V67-W67)/60,"Revisa entrada y salida"))</f>
      </c>
      <c r="J67" s="13">
        <f>IF(OR(S67&lt;&gt;1,C67=""),"",C67/INDEX('Parámetros'!$D$5:$D$7,T67))</f>
      </c>
      <c r="K67" s="12">
        <f>IF(S67=1,ROUND(1440*((1-AB67)*AS67+(1-AC67)*AW67),0)/60,"")</f>
      </c>
      <c r="L67" s="12">
        <f>IF(S67=1,ROUND(1440*((1-AB67)*AT67+(1-AC67)*AX67),0)/60,"")</f>
      </c>
      <c r="M67" s="12">
        <f>IF(S67=1,ROUND(1440*((1-AB67)*AR67+(1-AC67)*AV67),0)/60,"")</f>
      </c>
      <c r="N67" s="12">
        <f>IF(S67=1,ROUND(1440*(IF(OR(H67="Sí",H67="Si"),AB67*AQ67+AC67*AU67,0)),0)/60,"")</f>
      </c>
      <c r="O67" s="12">
        <f>IF(S67=1,ROUND(1440*(IF(OR(H67="Sí",H67="Si"),0,AB67*AQ67+AC67*AU67)),0)/60,"")</f>
      </c>
      <c r="P67" s="12">
        <f>IF(S67=1,ROUND(1440*(AB67*AR67+AC67*AV67),0)/60,"")</f>
      </c>
      <c r="Q67" s="12">
        <f>IF(S67=1,ROUND(1440*(AB67*AS67+AC67*AW67),0)/60,"")</f>
      </c>
      <c r="R67" s="12">
        <f>IF(S67=1,ROUND(1440*(AB67*AT67+AC67*AX67),0)/60,"")</f>
      </c>
      <c r="S67">
        <f>IF(AND(ISNUMBER(E67),ISNUMBER(F67)),IF(AND(F67&gt;E67,YEAR(E67)=2026,(F67-E67)*1440&lt;=1140),1,0),0)</f>
      </c>
      <c r="T67">
        <f>IF(S67=1,MATCH(INT(E67),'Parámetros'!$A$5:$A$7,1),"")</f>
      </c>
      <c r="U67">
        <f>IF(S67=1,INDEX('Parámetros'!$C$5:$C$7,T67)/24,"")</f>
      </c>
      <c r="V67">
        <f>IF(S67=1,ROUND((F67-E67)*1440,0),"")</f>
      </c>
      <c r="W67">
        <f>IF(S67=1,MIN(N(G67),V67),"")</f>
      </c>
      <c r="X67">
        <f>IF(S67=1,E67+(INT(V67/2)-INT(W67/2))/1440,"")</f>
      </c>
      <c r="Y67">
        <f>IF(S67=1,X67+W67/1440,"")</f>
      </c>
      <c r="Z67">
        <f>IF(S67=1,MIN(F67,IF(E67+U67&lt;=X67,E67+U67,E67+U67+W67/1440)),"")</f>
      </c>
      <c r="AA67">
        <f>IF(S67=1,INT(E67)+1,"")</f>
      </c>
      <c r="AB67">
        <f>IF(S67=1,IF(OR(WEEKDAY(AA67-1)=1,COUNTIF('Festivos 2026'!$A$5:$A$40,AA67-1)&gt;0),1,0),"")</f>
      </c>
      <c r="AC67">
        <f>IF(S67=1,IF(OR(WEEKDAY(AA67)=1,COUNTIF('Festivos 2026'!$A$5:$A$40,AA67)&gt;0),1,0),"")</f>
      </c>
      <c r="AD67">
        <f>IF(S67=1,IF(Y67&lt;=Z67,1,0),"")</f>
      </c>
      <c r="AE67">
        <f>IF(S67=1,MAX(0,MIN(Z67,AA67)-E67),"")</f>
      </c>
      <c r="AF67">
        <f>IF(S67=1,MAX(0,MIN(MIN(Z67,AA67),(AA67-1)+6/24)-E67)+MAX(0,MIN(Z67,AA67)-MAX(E67,(AA67-1)+19/24)),"")</f>
      </c>
      <c r="AG67">
        <f>IF(S67=1,MAX(0,Z67-MAX(E67,AA67)),"")</f>
      </c>
      <c r="AH67">
        <f>IF(S67=1,MAX(0,MIN(Z67,AA67+6/24)-MAX(E67,AA67))+MAX(0,Z67-MAX(MAX(E67,AA67),AA67+19/24)),"")</f>
      </c>
      <c r="AI67">
        <f>IF(S67=1,MAX(0,MIN(F67,AA67)-Z67),"")</f>
      </c>
      <c r="AJ67">
        <f>IF(S67=1,MAX(0,MIN(MIN(F67,AA67),(AA67-1)+6/24)-Z67)+MAX(0,MIN(F67,AA67)-MAX(Z67,(AA67-1)+19/24)),"")</f>
      </c>
      <c r="AK67">
        <f>IF(S67=1,MAX(0,F67-MAX(Z67,AA67)),"")</f>
      </c>
      <c r="AL67">
        <f>IF(S67=1,MAX(0,MIN(F67,AA67+6/24)-MAX(Z67,AA67))+MAX(0,F67-MAX(MAX(Z67,AA67),AA67+19/24)),"")</f>
      </c>
      <c r="AM67">
        <f>IF(S67=1,MAX(0,MIN(Y67,AA67)-X67),"")</f>
      </c>
      <c r="AN67">
        <f>IF(S67=1,MAX(0,MIN(MIN(Y67,AA67),(AA67-1)+6/24)-X67)+MAX(0,MIN(Y67,AA67)-MAX(X67,(AA67-1)+19/24)),"")</f>
      </c>
      <c r="AO67">
        <f>IF(S67=1,MAX(0,Y67-MAX(X67,AA67)),"")</f>
      </c>
      <c r="AP67">
        <f>IF(S67=1,MAX(0,MIN(Y67,AA67+6/24)-MAX(X67,AA67))+MAX(0,Y67-MAX(MAX(X67,AA67),AA67+19/24)),"")</f>
      </c>
      <c r="AQ67">
        <f>IF(S67=1,(AE67-AF67)-AD67*(AM67-AN67),"")</f>
      </c>
      <c r="AR67">
        <f>IF(S67=1,AF67-AD67*AN67,"")</f>
      </c>
      <c r="AS67">
        <f>IF(S67=1,(AI67-AJ67)-(1-AD67)*(AM67-AN67),"")</f>
      </c>
      <c r="AT67">
        <f>IF(S67=1,AJ67-(1-AD67)*AN67,"")</f>
      </c>
      <c r="AU67">
        <f>IF(S67=1,(AG67-AH67)-AD67*(AO67-AP67),"")</f>
      </c>
      <c r="AV67">
        <f>IF(S67=1,AH67-AD67*AP67,"")</f>
      </c>
      <c r="AW67">
        <f>IF(S67=1,(AK67-AL67)-(1-AD67)*(AO67-AP67),"")</f>
      </c>
      <c r="AX67">
        <f>IF(S67=1,AL67-(1-AD67)*AP67,"")</f>
      </c>
    </row>
    <row r="68" spans="1:50" x14ac:dyDescent="0.25">
      <c r="A68" s="14"/>
      <c r="B68" s="14"/>
      <c r="C68" s="15"/>
      <c r="D68" s="10">
        <f>IF(J68="","",J68*(K68*INDEX('Parámetros'!$E$5:$E$7,T68)+L68*INDEX('Parámetros'!$F$5:$F$7,T68)+M68*INDEX('Parámetros'!$G$5:$G$7,T68)+N68*INDEX('Parámetros'!$H$5:$H$7,T68)+O68*INDEX('Parámetros'!$I$5:$I$7,T68)+P68*INDEX('Parámetros'!$J$5:$J$7,T68)+Q68*INDEX('Parámetros'!$K$5:$K$7,T68)+R68*INDEX('Parámetros'!$L$5:$L$7,T68)))</f>
      </c>
      <c r="E68" s="16"/>
      <c r="F68" s="16"/>
      <c r="G68" s="14"/>
      <c r="H68" s="14"/>
      <c r="I68" s="12">
        <f>IF(AND(E68="",F68=""),"",IF(S68=1,(V68-W68)/60,"Revisa entrada y salida"))</f>
      </c>
      <c r="J68" s="13">
        <f>IF(OR(S68&lt;&gt;1,C68=""),"",C68/INDEX('Parámetros'!$D$5:$D$7,T68))</f>
      </c>
      <c r="K68" s="12">
        <f>IF(S68=1,ROUND(1440*((1-AB68)*AS68+(1-AC68)*AW68),0)/60,"")</f>
      </c>
      <c r="L68" s="12">
        <f>IF(S68=1,ROUND(1440*((1-AB68)*AT68+(1-AC68)*AX68),0)/60,"")</f>
      </c>
      <c r="M68" s="12">
        <f>IF(S68=1,ROUND(1440*((1-AB68)*AR68+(1-AC68)*AV68),0)/60,"")</f>
      </c>
      <c r="N68" s="12">
        <f>IF(S68=1,ROUND(1440*(IF(OR(H68="Sí",H68="Si"),AB68*AQ68+AC68*AU68,0)),0)/60,"")</f>
      </c>
      <c r="O68" s="12">
        <f>IF(S68=1,ROUND(1440*(IF(OR(H68="Sí",H68="Si"),0,AB68*AQ68+AC68*AU68)),0)/60,"")</f>
      </c>
      <c r="P68" s="12">
        <f>IF(S68=1,ROUND(1440*(AB68*AR68+AC68*AV68),0)/60,"")</f>
      </c>
      <c r="Q68" s="12">
        <f>IF(S68=1,ROUND(1440*(AB68*AS68+AC68*AW68),0)/60,"")</f>
      </c>
      <c r="R68" s="12">
        <f>IF(S68=1,ROUND(1440*(AB68*AT68+AC68*AX68),0)/60,"")</f>
      </c>
      <c r="S68">
        <f>IF(AND(ISNUMBER(E68),ISNUMBER(F68)),IF(AND(F68&gt;E68,YEAR(E68)=2026,(F68-E68)*1440&lt;=1140),1,0),0)</f>
      </c>
      <c r="T68">
        <f>IF(S68=1,MATCH(INT(E68),'Parámetros'!$A$5:$A$7,1),"")</f>
      </c>
      <c r="U68">
        <f>IF(S68=1,INDEX('Parámetros'!$C$5:$C$7,T68)/24,"")</f>
      </c>
      <c r="V68">
        <f>IF(S68=1,ROUND((F68-E68)*1440,0),"")</f>
      </c>
      <c r="W68">
        <f>IF(S68=1,MIN(N(G68),V68),"")</f>
      </c>
      <c r="X68">
        <f>IF(S68=1,E68+(INT(V68/2)-INT(W68/2))/1440,"")</f>
      </c>
      <c r="Y68">
        <f>IF(S68=1,X68+W68/1440,"")</f>
      </c>
      <c r="Z68">
        <f>IF(S68=1,MIN(F68,IF(E68+U68&lt;=X68,E68+U68,E68+U68+W68/1440)),"")</f>
      </c>
      <c r="AA68">
        <f>IF(S68=1,INT(E68)+1,"")</f>
      </c>
      <c r="AB68">
        <f>IF(S68=1,IF(OR(WEEKDAY(AA68-1)=1,COUNTIF('Festivos 2026'!$A$5:$A$40,AA68-1)&gt;0),1,0),"")</f>
      </c>
      <c r="AC68">
        <f>IF(S68=1,IF(OR(WEEKDAY(AA68)=1,COUNTIF('Festivos 2026'!$A$5:$A$40,AA68)&gt;0),1,0),"")</f>
      </c>
      <c r="AD68">
        <f>IF(S68=1,IF(Y68&lt;=Z68,1,0),"")</f>
      </c>
      <c r="AE68">
        <f>IF(S68=1,MAX(0,MIN(Z68,AA68)-E68),"")</f>
      </c>
      <c r="AF68">
        <f>IF(S68=1,MAX(0,MIN(MIN(Z68,AA68),(AA68-1)+6/24)-E68)+MAX(0,MIN(Z68,AA68)-MAX(E68,(AA68-1)+19/24)),"")</f>
      </c>
      <c r="AG68">
        <f>IF(S68=1,MAX(0,Z68-MAX(E68,AA68)),"")</f>
      </c>
      <c r="AH68">
        <f>IF(S68=1,MAX(0,MIN(Z68,AA68+6/24)-MAX(E68,AA68))+MAX(0,Z68-MAX(MAX(E68,AA68),AA68+19/24)),"")</f>
      </c>
      <c r="AI68">
        <f>IF(S68=1,MAX(0,MIN(F68,AA68)-Z68),"")</f>
      </c>
      <c r="AJ68">
        <f>IF(S68=1,MAX(0,MIN(MIN(F68,AA68),(AA68-1)+6/24)-Z68)+MAX(0,MIN(F68,AA68)-MAX(Z68,(AA68-1)+19/24)),"")</f>
      </c>
      <c r="AK68">
        <f>IF(S68=1,MAX(0,F68-MAX(Z68,AA68)),"")</f>
      </c>
      <c r="AL68">
        <f>IF(S68=1,MAX(0,MIN(F68,AA68+6/24)-MAX(Z68,AA68))+MAX(0,F68-MAX(MAX(Z68,AA68),AA68+19/24)),"")</f>
      </c>
      <c r="AM68">
        <f>IF(S68=1,MAX(0,MIN(Y68,AA68)-X68),"")</f>
      </c>
      <c r="AN68">
        <f>IF(S68=1,MAX(0,MIN(MIN(Y68,AA68),(AA68-1)+6/24)-X68)+MAX(0,MIN(Y68,AA68)-MAX(X68,(AA68-1)+19/24)),"")</f>
      </c>
      <c r="AO68">
        <f>IF(S68=1,MAX(0,Y68-MAX(X68,AA68)),"")</f>
      </c>
      <c r="AP68">
        <f>IF(S68=1,MAX(0,MIN(Y68,AA68+6/24)-MAX(X68,AA68))+MAX(0,Y68-MAX(MAX(X68,AA68),AA68+19/24)),"")</f>
      </c>
      <c r="AQ68">
        <f>IF(S68=1,(AE68-AF68)-AD68*(AM68-AN68),"")</f>
      </c>
      <c r="AR68">
        <f>IF(S68=1,AF68-AD68*AN68,"")</f>
      </c>
      <c r="AS68">
        <f>IF(S68=1,(AI68-AJ68)-(1-AD68)*(AM68-AN68),"")</f>
      </c>
      <c r="AT68">
        <f>IF(S68=1,AJ68-(1-AD68)*AN68,"")</f>
      </c>
      <c r="AU68">
        <f>IF(S68=1,(AG68-AH68)-AD68*(AO68-AP68),"")</f>
      </c>
      <c r="AV68">
        <f>IF(S68=1,AH68-AD68*AP68,"")</f>
      </c>
      <c r="AW68">
        <f>IF(S68=1,(AK68-AL68)-(1-AD68)*(AO68-AP68),"")</f>
      </c>
      <c r="AX68">
        <f>IF(S68=1,AL68-(1-AD68)*AP68,"")</f>
      </c>
    </row>
    <row r="69" spans="1:50" x14ac:dyDescent="0.25">
      <c r="A69" s="14"/>
      <c r="B69" s="14"/>
      <c r="C69" s="15"/>
      <c r="D69" s="10">
        <f>IF(J69="","",J69*(K69*INDEX('Parámetros'!$E$5:$E$7,T69)+L69*INDEX('Parámetros'!$F$5:$F$7,T69)+M69*INDEX('Parámetros'!$G$5:$G$7,T69)+N69*INDEX('Parámetros'!$H$5:$H$7,T69)+O69*INDEX('Parámetros'!$I$5:$I$7,T69)+P69*INDEX('Parámetros'!$J$5:$J$7,T69)+Q69*INDEX('Parámetros'!$K$5:$K$7,T69)+R69*INDEX('Parámetros'!$L$5:$L$7,T69)))</f>
      </c>
      <c r="E69" s="16"/>
      <c r="F69" s="16"/>
      <c r="G69" s="14"/>
      <c r="H69" s="14"/>
      <c r="I69" s="12">
        <f>IF(AND(E69="",F69=""),"",IF(S69=1,(V69-W69)/60,"Revisa entrada y salida"))</f>
      </c>
      <c r="J69" s="13">
        <f>IF(OR(S69&lt;&gt;1,C69=""),"",C69/INDEX('Parámetros'!$D$5:$D$7,T69))</f>
      </c>
      <c r="K69" s="12">
        <f>IF(S69=1,ROUND(1440*((1-AB69)*AS69+(1-AC69)*AW69),0)/60,"")</f>
      </c>
      <c r="L69" s="12">
        <f>IF(S69=1,ROUND(1440*((1-AB69)*AT69+(1-AC69)*AX69),0)/60,"")</f>
      </c>
      <c r="M69" s="12">
        <f>IF(S69=1,ROUND(1440*((1-AB69)*AR69+(1-AC69)*AV69),0)/60,"")</f>
      </c>
      <c r="N69" s="12">
        <f>IF(S69=1,ROUND(1440*(IF(OR(H69="Sí",H69="Si"),AB69*AQ69+AC69*AU69,0)),0)/60,"")</f>
      </c>
      <c r="O69" s="12">
        <f>IF(S69=1,ROUND(1440*(IF(OR(H69="Sí",H69="Si"),0,AB69*AQ69+AC69*AU69)),0)/60,"")</f>
      </c>
      <c r="P69" s="12">
        <f>IF(S69=1,ROUND(1440*(AB69*AR69+AC69*AV69),0)/60,"")</f>
      </c>
      <c r="Q69" s="12">
        <f>IF(S69=1,ROUND(1440*(AB69*AS69+AC69*AW69),0)/60,"")</f>
      </c>
      <c r="R69" s="12">
        <f>IF(S69=1,ROUND(1440*(AB69*AT69+AC69*AX69),0)/60,"")</f>
      </c>
      <c r="S69">
        <f>IF(AND(ISNUMBER(E69),ISNUMBER(F69)),IF(AND(F69&gt;E69,YEAR(E69)=2026,(F69-E69)*1440&lt;=1140),1,0),0)</f>
      </c>
      <c r="T69">
        <f>IF(S69=1,MATCH(INT(E69),'Parámetros'!$A$5:$A$7,1),"")</f>
      </c>
      <c r="U69">
        <f>IF(S69=1,INDEX('Parámetros'!$C$5:$C$7,T69)/24,"")</f>
      </c>
      <c r="V69">
        <f>IF(S69=1,ROUND((F69-E69)*1440,0),"")</f>
      </c>
      <c r="W69">
        <f>IF(S69=1,MIN(N(G69),V69),"")</f>
      </c>
      <c r="X69">
        <f>IF(S69=1,E69+(INT(V69/2)-INT(W69/2))/1440,"")</f>
      </c>
      <c r="Y69">
        <f>IF(S69=1,X69+W69/1440,"")</f>
      </c>
      <c r="Z69">
        <f>IF(S69=1,MIN(F69,IF(E69+U69&lt;=X69,E69+U69,E69+U69+W69/1440)),"")</f>
      </c>
      <c r="AA69">
        <f>IF(S69=1,INT(E69)+1,"")</f>
      </c>
      <c r="AB69">
        <f>IF(S69=1,IF(OR(WEEKDAY(AA69-1)=1,COUNTIF('Festivos 2026'!$A$5:$A$40,AA69-1)&gt;0),1,0),"")</f>
      </c>
      <c r="AC69">
        <f>IF(S69=1,IF(OR(WEEKDAY(AA69)=1,COUNTIF('Festivos 2026'!$A$5:$A$40,AA69)&gt;0),1,0),"")</f>
      </c>
      <c r="AD69">
        <f>IF(S69=1,IF(Y69&lt;=Z69,1,0),"")</f>
      </c>
      <c r="AE69">
        <f>IF(S69=1,MAX(0,MIN(Z69,AA69)-E69),"")</f>
      </c>
      <c r="AF69">
        <f>IF(S69=1,MAX(0,MIN(MIN(Z69,AA69),(AA69-1)+6/24)-E69)+MAX(0,MIN(Z69,AA69)-MAX(E69,(AA69-1)+19/24)),"")</f>
      </c>
      <c r="AG69">
        <f>IF(S69=1,MAX(0,Z69-MAX(E69,AA69)),"")</f>
      </c>
      <c r="AH69">
        <f>IF(S69=1,MAX(0,MIN(Z69,AA69+6/24)-MAX(E69,AA69))+MAX(0,Z69-MAX(MAX(E69,AA69),AA69+19/24)),"")</f>
      </c>
      <c r="AI69">
        <f>IF(S69=1,MAX(0,MIN(F69,AA69)-Z69),"")</f>
      </c>
      <c r="AJ69">
        <f>IF(S69=1,MAX(0,MIN(MIN(F69,AA69),(AA69-1)+6/24)-Z69)+MAX(0,MIN(F69,AA69)-MAX(Z69,(AA69-1)+19/24)),"")</f>
      </c>
      <c r="AK69">
        <f>IF(S69=1,MAX(0,F69-MAX(Z69,AA69)),"")</f>
      </c>
      <c r="AL69">
        <f>IF(S69=1,MAX(0,MIN(F69,AA69+6/24)-MAX(Z69,AA69))+MAX(0,F69-MAX(MAX(Z69,AA69),AA69+19/24)),"")</f>
      </c>
      <c r="AM69">
        <f>IF(S69=1,MAX(0,MIN(Y69,AA69)-X69),"")</f>
      </c>
      <c r="AN69">
        <f>IF(S69=1,MAX(0,MIN(MIN(Y69,AA69),(AA69-1)+6/24)-X69)+MAX(0,MIN(Y69,AA69)-MAX(X69,(AA69-1)+19/24)),"")</f>
      </c>
      <c r="AO69">
        <f>IF(S69=1,MAX(0,Y69-MAX(X69,AA69)),"")</f>
      </c>
      <c r="AP69">
        <f>IF(S69=1,MAX(0,MIN(Y69,AA69+6/24)-MAX(X69,AA69))+MAX(0,Y69-MAX(MAX(X69,AA69),AA69+19/24)),"")</f>
      </c>
      <c r="AQ69">
        <f>IF(S69=1,(AE69-AF69)-AD69*(AM69-AN69),"")</f>
      </c>
      <c r="AR69">
        <f>IF(S69=1,AF69-AD69*AN69,"")</f>
      </c>
      <c r="AS69">
        <f>IF(S69=1,(AI69-AJ69)-(1-AD69)*(AM69-AN69),"")</f>
      </c>
      <c r="AT69">
        <f>IF(S69=1,AJ69-(1-AD69)*AN69,"")</f>
      </c>
      <c r="AU69">
        <f>IF(S69=1,(AG69-AH69)-AD69*(AO69-AP69),"")</f>
      </c>
      <c r="AV69">
        <f>IF(S69=1,AH69-AD69*AP69,"")</f>
      </c>
      <c r="AW69">
        <f>IF(S69=1,(AK69-AL69)-(1-AD69)*(AO69-AP69),"")</f>
      </c>
      <c r="AX69">
        <f>IF(S69=1,AL69-(1-AD69)*AP69,"")</f>
      </c>
    </row>
    <row r="70" spans="1:50" x14ac:dyDescent="0.25">
      <c r="A70" s="14"/>
      <c r="B70" s="14"/>
      <c r="C70" s="15"/>
      <c r="D70" s="10">
        <f>IF(J70="","",J70*(K70*INDEX('Parámetros'!$E$5:$E$7,T70)+L70*INDEX('Parámetros'!$F$5:$F$7,T70)+M70*INDEX('Parámetros'!$G$5:$G$7,T70)+N70*INDEX('Parámetros'!$H$5:$H$7,T70)+O70*INDEX('Parámetros'!$I$5:$I$7,T70)+P70*INDEX('Parámetros'!$J$5:$J$7,T70)+Q70*INDEX('Parámetros'!$K$5:$K$7,T70)+R70*INDEX('Parámetros'!$L$5:$L$7,T70)))</f>
      </c>
      <c r="E70" s="16"/>
      <c r="F70" s="16"/>
      <c r="G70" s="14"/>
      <c r="H70" s="14"/>
      <c r="I70" s="12">
        <f>IF(AND(E70="",F70=""),"",IF(S70=1,(V70-W70)/60,"Revisa entrada y salida"))</f>
      </c>
      <c r="J70" s="13">
        <f>IF(OR(S70&lt;&gt;1,C70=""),"",C70/INDEX('Parámetros'!$D$5:$D$7,T70))</f>
      </c>
      <c r="K70" s="12">
        <f>IF(S70=1,ROUND(1440*((1-AB70)*AS70+(1-AC70)*AW70),0)/60,"")</f>
      </c>
      <c r="L70" s="12">
        <f>IF(S70=1,ROUND(1440*((1-AB70)*AT70+(1-AC70)*AX70),0)/60,"")</f>
      </c>
      <c r="M70" s="12">
        <f>IF(S70=1,ROUND(1440*((1-AB70)*AR70+(1-AC70)*AV70),0)/60,"")</f>
      </c>
      <c r="N70" s="12">
        <f>IF(S70=1,ROUND(1440*(IF(OR(H70="Sí",H70="Si"),AB70*AQ70+AC70*AU70,0)),0)/60,"")</f>
      </c>
      <c r="O70" s="12">
        <f>IF(S70=1,ROUND(1440*(IF(OR(H70="Sí",H70="Si"),0,AB70*AQ70+AC70*AU70)),0)/60,"")</f>
      </c>
      <c r="P70" s="12">
        <f>IF(S70=1,ROUND(1440*(AB70*AR70+AC70*AV70),0)/60,"")</f>
      </c>
      <c r="Q70" s="12">
        <f>IF(S70=1,ROUND(1440*(AB70*AS70+AC70*AW70),0)/60,"")</f>
      </c>
      <c r="R70" s="12">
        <f>IF(S70=1,ROUND(1440*(AB70*AT70+AC70*AX70),0)/60,"")</f>
      </c>
      <c r="S70">
        <f>IF(AND(ISNUMBER(E70),ISNUMBER(F70)),IF(AND(F70&gt;E70,YEAR(E70)=2026,(F70-E70)*1440&lt;=1140),1,0),0)</f>
      </c>
      <c r="T70">
        <f>IF(S70=1,MATCH(INT(E70),'Parámetros'!$A$5:$A$7,1),"")</f>
      </c>
      <c r="U70">
        <f>IF(S70=1,INDEX('Parámetros'!$C$5:$C$7,T70)/24,"")</f>
      </c>
      <c r="V70">
        <f>IF(S70=1,ROUND((F70-E70)*1440,0),"")</f>
      </c>
      <c r="W70">
        <f>IF(S70=1,MIN(N(G70),V70),"")</f>
      </c>
      <c r="X70">
        <f>IF(S70=1,E70+(INT(V70/2)-INT(W70/2))/1440,"")</f>
      </c>
      <c r="Y70">
        <f>IF(S70=1,X70+W70/1440,"")</f>
      </c>
      <c r="Z70">
        <f>IF(S70=1,MIN(F70,IF(E70+U70&lt;=X70,E70+U70,E70+U70+W70/1440)),"")</f>
      </c>
      <c r="AA70">
        <f>IF(S70=1,INT(E70)+1,"")</f>
      </c>
      <c r="AB70">
        <f>IF(S70=1,IF(OR(WEEKDAY(AA70-1)=1,COUNTIF('Festivos 2026'!$A$5:$A$40,AA70-1)&gt;0),1,0),"")</f>
      </c>
      <c r="AC70">
        <f>IF(S70=1,IF(OR(WEEKDAY(AA70)=1,COUNTIF('Festivos 2026'!$A$5:$A$40,AA70)&gt;0),1,0),"")</f>
      </c>
      <c r="AD70">
        <f>IF(S70=1,IF(Y70&lt;=Z70,1,0),"")</f>
      </c>
      <c r="AE70">
        <f>IF(S70=1,MAX(0,MIN(Z70,AA70)-E70),"")</f>
      </c>
      <c r="AF70">
        <f>IF(S70=1,MAX(0,MIN(MIN(Z70,AA70),(AA70-1)+6/24)-E70)+MAX(0,MIN(Z70,AA70)-MAX(E70,(AA70-1)+19/24)),"")</f>
      </c>
      <c r="AG70">
        <f>IF(S70=1,MAX(0,Z70-MAX(E70,AA70)),"")</f>
      </c>
      <c r="AH70">
        <f>IF(S70=1,MAX(0,MIN(Z70,AA70+6/24)-MAX(E70,AA70))+MAX(0,Z70-MAX(MAX(E70,AA70),AA70+19/24)),"")</f>
      </c>
      <c r="AI70">
        <f>IF(S70=1,MAX(0,MIN(F70,AA70)-Z70),"")</f>
      </c>
      <c r="AJ70">
        <f>IF(S70=1,MAX(0,MIN(MIN(F70,AA70),(AA70-1)+6/24)-Z70)+MAX(0,MIN(F70,AA70)-MAX(Z70,(AA70-1)+19/24)),"")</f>
      </c>
      <c r="AK70">
        <f>IF(S70=1,MAX(0,F70-MAX(Z70,AA70)),"")</f>
      </c>
      <c r="AL70">
        <f>IF(S70=1,MAX(0,MIN(F70,AA70+6/24)-MAX(Z70,AA70))+MAX(0,F70-MAX(MAX(Z70,AA70),AA70+19/24)),"")</f>
      </c>
      <c r="AM70">
        <f>IF(S70=1,MAX(0,MIN(Y70,AA70)-X70),"")</f>
      </c>
      <c r="AN70">
        <f>IF(S70=1,MAX(0,MIN(MIN(Y70,AA70),(AA70-1)+6/24)-X70)+MAX(0,MIN(Y70,AA70)-MAX(X70,(AA70-1)+19/24)),"")</f>
      </c>
      <c r="AO70">
        <f>IF(S70=1,MAX(0,Y70-MAX(X70,AA70)),"")</f>
      </c>
      <c r="AP70">
        <f>IF(S70=1,MAX(0,MIN(Y70,AA70+6/24)-MAX(X70,AA70))+MAX(0,Y70-MAX(MAX(X70,AA70),AA70+19/24)),"")</f>
      </c>
      <c r="AQ70">
        <f>IF(S70=1,(AE70-AF70)-AD70*(AM70-AN70),"")</f>
      </c>
      <c r="AR70">
        <f>IF(S70=1,AF70-AD70*AN70,"")</f>
      </c>
      <c r="AS70">
        <f>IF(S70=1,(AI70-AJ70)-(1-AD70)*(AM70-AN70),"")</f>
      </c>
      <c r="AT70">
        <f>IF(S70=1,AJ70-(1-AD70)*AN70,"")</f>
      </c>
      <c r="AU70">
        <f>IF(S70=1,(AG70-AH70)-AD70*(AO70-AP70),"")</f>
      </c>
      <c r="AV70">
        <f>IF(S70=1,AH70-AD70*AP70,"")</f>
      </c>
      <c r="AW70">
        <f>IF(S70=1,(AK70-AL70)-(1-AD70)*(AO70-AP70),"")</f>
      </c>
      <c r="AX70">
        <f>IF(S70=1,AL70-(1-AD70)*AP70,"")</f>
      </c>
    </row>
    <row r="71" spans="1:50" x14ac:dyDescent="0.25">
      <c r="A71" s="14"/>
      <c r="B71" s="14"/>
      <c r="C71" s="15"/>
      <c r="D71" s="10">
        <f>IF(J71="","",J71*(K71*INDEX('Parámetros'!$E$5:$E$7,T71)+L71*INDEX('Parámetros'!$F$5:$F$7,T71)+M71*INDEX('Parámetros'!$G$5:$G$7,T71)+N71*INDEX('Parámetros'!$H$5:$H$7,T71)+O71*INDEX('Parámetros'!$I$5:$I$7,T71)+P71*INDEX('Parámetros'!$J$5:$J$7,T71)+Q71*INDEX('Parámetros'!$K$5:$K$7,T71)+R71*INDEX('Parámetros'!$L$5:$L$7,T71)))</f>
      </c>
      <c r="E71" s="16"/>
      <c r="F71" s="16"/>
      <c r="G71" s="14"/>
      <c r="H71" s="14"/>
      <c r="I71" s="12">
        <f>IF(AND(E71="",F71=""),"",IF(S71=1,(V71-W71)/60,"Revisa entrada y salida"))</f>
      </c>
      <c r="J71" s="13">
        <f>IF(OR(S71&lt;&gt;1,C71=""),"",C71/INDEX('Parámetros'!$D$5:$D$7,T71))</f>
      </c>
      <c r="K71" s="12">
        <f>IF(S71=1,ROUND(1440*((1-AB71)*AS71+(1-AC71)*AW71),0)/60,"")</f>
      </c>
      <c r="L71" s="12">
        <f>IF(S71=1,ROUND(1440*((1-AB71)*AT71+(1-AC71)*AX71),0)/60,"")</f>
      </c>
      <c r="M71" s="12">
        <f>IF(S71=1,ROUND(1440*((1-AB71)*AR71+(1-AC71)*AV71),0)/60,"")</f>
      </c>
      <c r="N71" s="12">
        <f>IF(S71=1,ROUND(1440*(IF(OR(H71="Sí",H71="Si"),AB71*AQ71+AC71*AU71,0)),0)/60,"")</f>
      </c>
      <c r="O71" s="12">
        <f>IF(S71=1,ROUND(1440*(IF(OR(H71="Sí",H71="Si"),0,AB71*AQ71+AC71*AU71)),0)/60,"")</f>
      </c>
      <c r="P71" s="12">
        <f>IF(S71=1,ROUND(1440*(AB71*AR71+AC71*AV71),0)/60,"")</f>
      </c>
      <c r="Q71" s="12">
        <f>IF(S71=1,ROUND(1440*(AB71*AS71+AC71*AW71),0)/60,"")</f>
      </c>
      <c r="R71" s="12">
        <f>IF(S71=1,ROUND(1440*(AB71*AT71+AC71*AX71),0)/60,"")</f>
      </c>
      <c r="S71">
        <f>IF(AND(ISNUMBER(E71),ISNUMBER(F71)),IF(AND(F71&gt;E71,YEAR(E71)=2026,(F71-E71)*1440&lt;=1140),1,0),0)</f>
      </c>
      <c r="T71">
        <f>IF(S71=1,MATCH(INT(E71),'Parámetros'!$A$5:$A$7,1),"")</f>
      </c>
      <c r="U71">
        <f>IF(S71=1,INDEX('Parámetros'!$C$5:$C$7,T71)/24,"")</f>
      </c>
      <c r="V71">
        <f>IF(S71=1,ROUND((F71-E71)*1440,0),"")</f>
      </c>
      <c r="W71">
        <f>IF(S71=1,MIN(N(G71),V71),"")</f>
      </c>
      <c r="X71">
        <f>IF(S71=1,E71+(INT(V71/2)-INT(W71/2))/1440,"")</f>
      </c>
      <c r="Y71">
        <f>IF(S71=1,X71+W71/1440,"")</f>
      </c>
      <c r="Z71">
        <f>IF(S71=1,MIN(F71,IF(E71+U71&lt;=X71,E71+U71,E71+U71+W71/1440)),"")</f>
      </c>
      <c r="AA71">
        <f>IF(S71=1,INT(E71)+1,"")</f>
      </c>
      <c r="AB71">
        <f>IF(S71=1,IF(OR(WEEKDAY(AA71-1)=1,COUNTIF('Festivos 2026'!$A$5:$A$40,AA71-1)&gt;0),1,0),"")</f>
      </c>
      <c r="AC71">
        <f>IF(S71=1,IF(OR(WEEKDAY(AA71)=1,COUNTIF('Festivos 2026'!$A$5:$A$40,AA71)&gt;0),1,0),"")</f>
      </c>
      <c r="AD71">
        <f>IF(S71=1,IF(Y71&lt;=Z71,1,0),"")</f>
      </c>
      <c r="AE71">
        <f>IF(S71=1,MAX(0,MIN(Z71,AA71)-E71),"")</f>
      </c>
      <c r="AF71">
        <f>IF(S71=1,MAX(0,MIN(MIN(Z71,AA71),(AA71-1)+6/24)-E71)+MAX(0,MIN(Z71,AA71)-MAX(E71,(AA71-1)+19/24)),"")</f>
      </c>
      <c r="AG71">
        <f>IF(S71=1,MAX(0,Z71-MAX(E71,AA71)),"")</f>
      </c>
      <c r="AH71">
        <f>IF(S71=1,MAX(0,MIN(Z71,AA71+6/24)-MAX(E71,AA71))+MAX(0,Z71-MAX(MAX(E71,AA71),AA71+19/24)),"")</f>
      </c>
      <c r="AI71">
        <f>IF(S71=1,MAX(0,MIN(F71,AA71)-Z71),"")</f>
      </c>
      <c r="AJ71">
        <f>IF(S71=1,MAX(0,MIN(MIN(F71,AA71),(AA71-1)+6/24)-Z71)+MAX(0,MIN(F71,AA71)-MAX(Z71,(AA71-1)+19/24)),"")</f>
      </c>
      <c r="AK71">
        <f>IF(S71=1,MAX(0,F71-MAX(Z71,AA71)),"")</f>
      </c>
      <c r="AL71">
        <f>IF(S71=1,MAX(0,MIN(F71,AA71+6/24)-MAX(Z71,AA71))+MAX(0,F71-MAX(MAX(Z71,AA71),AA71+19/24)),"")</f>
      </c>
      <c r="AM71">
        <f>IF(S71=1,MAX(0,MIN(Y71,AA71)-X71),"")</f>
      </c>
      <c r="AN71">
        <f>IF(S71=1,MAX(0,MIN(MIN(Y71,AA71),(AA71-1)+6/24)-X71)+MAX(0,MIN(Y71,AA71)-MAX(X71,(AA71-1)+19/24)),"")</f>
      </c>
      <c r="AO71">
        <f>IF(S71=1,MAX(0,Y71-MAX(X71,AA71)),"")</f>
      </c>
      <c r="AP71">
        <f>IF(S71=1,MAX(0,MIN(Y71,AA71+6/24)-MAX(X71,AA71))+MAX(0,Y71-MAX(MAX(X71,AA71),AA71+19/24)),"")</f>
      </c>
      <c r="AQ71">
        <f>IF(S71=1,(AE71-AF71)-AD71*(AM71-AN71),"")</f>
      </c>
      <c r="AR71">
        <f>IF(S71=1,AF71-AD71*AN71,"")</f>
      </c>
      <c r="AS71">
        <f>IF(S71=1,(AI71-AJ71)-(1-AD71)*(AM71-AN71),"")</f>
      </c>
      <c r="AT71">
        <f>IF(S71=1,AJ71-(1-AD71)*AN71,"")</f>
      </c>
      <c r="AU71">
        <f>IF(S71=1,(AG71-AH71)-AD71*(AO71-AP71),"")</f>
      </c>
      <c r="AV71">
        <f>IF(S71=1,AH71-AD71*AP71,"")</f>
      </c>
      <c r="AW71">
        <f>IF(S71=1,(AK71-AL71)-(1-AD71)*(AO71-AP71),"")</f>
      </c>
      <c r="AX71">
        <f>IF(S71=1,AL71-(1-AD71)*AP71,"")</f>
      </c>
    </row>
    <row r="72" spans="1:50" x14ac:dyDescent="0.25">
      <c r="A72" s="14"/>
      <c r="B72" s="14"/>
      <c r="C72" s="15"/>
      <c r="D72" s="10">
        <f>IF(J72="","",J72*(K72*INDEX('Parámetros'!$E$5:$E$7,T72)+L72*INDEX('Parámetros'!$F$5:$F$7,T72)+M72*INDEX('Parámetros'!$G$5:$G$7,T72)+N72*INDEX('Parámetros'!$H$5:$H$7,T72)+O72*INDEX('Parámetros'!$I$5:$I$7,T72)+P72*INDEX('Parámetros'!$J$5:$J$7,T72)+Q72*INDEX('Parámetros'!$K$5:$K$7,T72)+R72*INDEX('Parámetros'!$L$5:$L$7,T72)))</f>
      </c>
      <c r="E72" s="16"/>
      <c r="F72" s="16"/>
      <c r="G72" s="14"/>
      <c r="H72" s="14"/>
      <c r="I72" s="12">
        <f>IF(AND(E72="",F72=""),"",IF(S72=1,(V72-W72)/60,"Revisa entrada y salida"))</f>
      </c>
      <c r="J72" s="13">
        <f>IF(OR(S72&lt;&gt;1,C72=""),"",C72/INDEX('Parámetros'!$D$5:$D$7,T72))</f>
      </c>
      <c r="K72" s="12">
        <f>IF(S72=1,ROUND(1440*((1-AB72)*AS72+(1-AC72)*AW72),0)/60,"")</f>
      </c>
      <c r="L72" s="12">
        <f>IF(S72=1,ROUND(1440*((1-AB72)*AT72+(1-AC72)*AX72),0)/60,"")</f>
      </c>
      <c r="M72" s="12">
        <f>IF(S72=1,ROUND(1440*((1-AB72)*AR72+(1-AC72)*AV72),0)/60,"")</f>
      </c>
      <c r="N72" s="12">
        <f>IF(S72=1,ROUND(1440*(IF(OR(H72="Sí",H72="Si"),AB72*AQ72+AC72*AU72,0)),0)/60,"")</f>
      </c>
      <c r="O72" s="12">
        <f>IF(S72=1,ROUND(1440*(IF(OR(H72="Sí",H72="Si"),0,AB72*AQ72+AC72*AU72)),0)/60,"")</f>
      </c>
      <c r="P72" s="12">
        <f>IF(S72=1,ROUND(1440*(AB72*AR72+AC72*AV72),0)/60,"")</f>
      </c>
      <c r="Q72" s="12">
        <f>IF(S72=1,ROUND(1440*(AB72*AS72+AC72*AW72),0)/60,"")</f>
      </c>
      <c r="R72" s="12">
        <f>IF(S72=1,ROUND(1440*(AB72*AT72+AC72*AX72),0)/60,"")</f>
      </c>
      <c r="S72">
        <f>IF(AND(ISNUMBER(E72),ISNUMBER(F72)),IF(AND(F72&gt;E72,YEAR(E72)=2026,(F72-E72)*1440&lt;=1140),1,0),0)</f>
      </c>
      <c r="T72">
        <f>IF(S72=1,MATCH(INT(E72),'Parámetros'!$A$5:$A$7,1),"")</f>
      </c>
      <c r="U72">
        <f>IF(S72=1,INDEX('Parámetros'!$C$5:$C$7,T72)/24,"")</f>
      </c>
      <c r="V72">
        <f>IF(S72=1,ROUND((F72-E72)*1440,0),"")</f>
      </c>
      <c r="W72">
        <f>IF(S72=1,MIN(N(G72),V72),"")</f>
      </c>
      <c r="X72">
        <f>IF(S72=1,E72+(INT(V72/2)-INT(W72/2))/1440,"")</f>
      </c>
      <c r="Y72">
        <f>IF(S72=1,X72+W72/1440,"")</f>
      </c>
      <c r="Z72">
        <f>IF(S72=1,MIN(F72,IF(E72+U72&lt;=X72,E72+U72,E72+U72+W72/1440)),"")</f>
      </c>
      <c r="AA72">
        <f>IF(S72=1,INT(E72)+1,"")</f>
      </c>
      <c r="AB72">
        <f>IF(S72=1,IF(OR(WEEKDAY(AA72-1)=1,COUNTIF('Festivos 2026'!$A$5:$A$40,AA72-1)&gt;0),1,0),"")</f>
      </c>
      <c r="AC72">
        <f>IF(S72=1,IF(OR(WEEKDAY(AA72)=1,COUNTIF('Festivos 2026'!$A$5:$A$40,AA72)&gt;0),1,0),"")</f>
      </c>
      <c r="AD72">
        <f>IF(S72=1,IF(Y72&lt;=Z72,1,0),"")</f>
      </c>
      <c r="AE72">
        <f>IF(S72=1,MAX(0,MIN(Z72,AA72)-E72),"")</f>
      </c>
      <c r="AF72">
        <f>IF(S72=1,MAX(0,MIN(MIN(Z72,AA72),(AA72-1)+6/24)-E72)+MAX(0,MIN(Z72,AA72)-MAX(E72,(AA72-1)+19/24)),"")</f>
      </c>
      <c r="AG72">
        <f>IF(S72=1,MAX(0,Z72-MAX(E72,AA72)),"")</f>
      </c>
      <c r="AH72">
        <f>IF(S72=1,MAX(0,MIN(Z72,AA72+6/24)-MAX(E72,AA72))+MAX(0,Z72-MAX(MAX(E72,AA72),AA72+19/24)),"")</f>
      </c>
      <c r="AI72">
        <f>IF(S72=1,MAX(0,MIN(F72,AA72)-Z72),"")</f>
      </c>
      <c r="AJ72">
        <f>IF(S72=1,MAX(0,MIN(MIN(F72,AA72),(AA72-1)+6/24)-Z72)+MAX(0,MIN(F72,AA72)-MAX(Z72,(AA72-1)+19/24)),"")</f>
      </c>
      <c r="AK72">
        <f>IF(S72=1,MAX(0,F72-MAX(Z72,AA72)),"")</f>
      </c>
      <c r="AL72">
        <f>IF(S72=1,MAX(0,MIN(F72,AA72+6/24)-MAX(Z72,AA72))+MAX(0,F72-MAX(MAX(Z72,AA72),AA72+19/24)),"")</f>
      </c>
      <c r="AM72">
        <f>IF(S72=1,MAX(0,MIN(Y72,AA72)-X72),"")</f>
      </c>
      <c r="AN72">
        <f>IF(S72=1,MAX(0,MIN(MIN(Y72,AA72),(AA72-1)+6/24)-X72)+MAX(0,MIN(Y72,AA72)-MAX(X72,(AA72-1)+19/24)),"")</f>
      </c>
      <c r="AO72">
        <f>IF(S72=1,MAX(0,Y72-MAX(X72,AA72)),"")</f>
      </c>
      <c r="AP72">
        <f>IF(S72=1,MAX(0,MIN(Y72,AA72+6/24)-MAX(X72,AA72))+MAX(0,Y72-MAX(MAX(X72,AA72),AA72+19/24)),"")</f>
      </c>
      <c r="AQ72">
        <f>IF(S72=1,(AE72-AF72)-AD72*(AM72-AN72),"")</f>
      </c>
      <c r="AR72">
        <f>IF(S72=1,AF72-AD72*AN72,"")</f>
      </c>
      <c r="AS72">
        <f>IF(S72=1,(AI72-AJ72)-(1-AD72)*(AM72-AN72),"")</f>
      </c>
      <c r="AT72">
        <f>IF(S72=1,AJ72-(1-AD72)*AN72,"")</f>
      </c>
      <c r="AU72">
        <f>IF(S72=1,(AG72-AH72)-AD72*(AO72-AP72),"")</f>
      </c>
      <c r="AV72">
        <f>IF(S72=1,AH72-AD72*AP72,"")</f>
      </c>
      <c r="AW72">
        <f>IF(S72=1,(AK72-AL72)-(1-AD72)*(AO72-AP72),"")</f>
      </c>
      <c r="AX72">
        <f>IF(S72=1,AL72-(1-AD72)*AP72,"")</f>
      </c>
    </row>
    <row r="73" spans="1:50" x14ac:dyDescent="0.25">
      <c r="A73" s="14"/>
      <c r="B73" s="14"/>
      <c r="C73" s="15"/>
      <c r="D73" s="10">
        <f>IF(J73="","",J73*(K73*INDEX('Parámetros'!$E$5:$E$7,T73)+L73*INDEX('Parámetros'!$F$5:$F$7,T73)+M73*INDEX('Parámetros'!$G$5:$G$7,T73)+N73*INDEX('Parámetros'!$H$5:$H$7,T73)+O73*INDEX('Parámetros'!$I$5:$I$7,T73)+P73*INDEX('Parámetros'!$J$5:$J$7,T73)+Q73*INDEX('Parámetros'!$K$5:$K$7,T73)+R73*INDEX('Parámetros'!$L$5:$L$7,T73)))</f>
      </c>
      <c r="E73" s="16"/>
      <c r="F73" s="16"/>
      <c r="G73" s="14"/>
      <c r="H73" s="14"/>
      <c r="I73" s="12">
        <f>IF(AND(E73="",F73=""),"",IF(S73=1,(V73-W73)/60,"Revisa entrada y salida"))</f>
      </c>
      <c r="J73" s="13">
        <f>IF(OR(S73&lt;&gt;1,C73=""),"",C73/INDEX('Parámetros'!$D$5:$D$7,T73))</f>
      </c>
      <c r="K73" s="12">
        <f>IF(S73=1,ROUND(1440*((1-AB73)*AS73+(1-AC73)*AW73),0)/60,"")</f>
      </c>
      <c r="L73" s="12">
        <f>IF(S73=1,ROUND(1440*((1-AB73)*AT73+(1-AC73)*AX73),0)/60,"")</f>
      </c>
      <c r="M73" s="12">
        <f>IF(S73=1,ROUND(1440*((1-AB73)*AR73+(1-AC73)*AV73),0)/60,"")</f>
      </c>
      <c r="N73" s="12">
        <f>IF(S73=1,ROUND(1440*(IF(OR(H73="Sí",H73="Si"),AB73*AQ73+AC73*AU73,0)),0)/60,"")</f>
      </c>
      <c r="O73" s="12">
        <f>IF(S73=1,ROUND(1440*(IF(OR(H73="Sí",H73="Si"),0,AB73*AQ73+AC73*AU73)),0)/60,"")</f>
      </c>
      <c r="P73" s="12">
        <f>IF(S73=1,ROUND(1440*(AB73*AR73+AC73*AV73),0)/60,"")</f>
      </c>
      <c r="Q73" s="12">
        <f>IF(S73=1,ROUND(1440*(AB73*AS73+AC73*AW73),0)/60,"")</f>
      </c>
      <c r="R73" s="12">
        <f>IF(S73=1,ROUND(1440*(AB73*AT73+AC73*AX73),0)/60,"")</f>
      </c>
      <c r="S73">
        <f>IF(AND(ISNUMBER(E73),ISNUMBER(F73)),IF(AND(F73&gt;E73,YEAR(E73)=2026,(F73-E73)*1440&lt;=1140),1,0),0)</f>
      </c>
      <c r="T73">
        <f>IF(S73=1,MATCH(INT(E73),'Parámetros'!$A$5:$A$7,1),"")</f>
      </c>
      <c r="U73">
        <f>IF(S73=1,INDEX('Parámetros'!$C$5:$C$7,T73)/24,"")</f>
      </c>
      <c r="V73">
        <f>IF(S73=1,ROUND((F73-E73)*1440,0),"")</f>
      </c>
      <c r="W73">
        <f>IF(S73=1,MIN(N(G73),V73),"")</f>
      </c>
      <c r="X73">
        <f>IF(S73=1,E73+(INT(V73/2)-INT(W73/2))/1440,"")</f>
      </c>
      <c r="Y73">
        <f>IF(S73=1,X73+W73/1440,"")</f>
      </c>
      <c r="Z73">
        <f>IF(S73=1,MIN(F73,IF(E73+U73&lt;=X73,E73+U73,E73+U73+W73/1440)),"")</f>
      </c>
      <c r="AA73">
        <f>IF(S73=1,INT(E73)+1,"")</f>
      </c>
      <c r="AB73">
        <f>IF(S73=1,IF(OR(WEEKDAY(AA73-1)=1,COUNTIF('Festivos 2026'!$A$5:$A$40,AA73-1)&gt;0),1,0),"")</f>
      </c>
      <c r="AC73">
        <f>IF(S73=1,IF(OR(WEEKDAY(AA73)=1,COUNTIF('Festivos 2026'!$A$5:$A$40,AA73)&gt;0),1,0),"")</f>
      </c>
      <c r="AD73">
        <f>IF(S73=1,IF(Y73&lt;=Z73,1,0),"")</f>
      </c>
      <c r="AE73">
        <f>IF(S73=1,MAX(0,MIN(Z73,AA73)-E73),"")</f>
      </c>
      <c r="AF73">
        <f>IF(S73=1,MAX(0,MIN(MIN(Z73,AA73),(AA73-1)+6/24)-E73)+MAX(0,MIN(Z73,AA73)-MAX(E73,(AA73-1)+19/24)),"")</f>
      </c>
      <c r="AG73">
        <f>IF(S73=1,MAX(0,Z73-MAX(E73,AA73)),"")</f>
      </c>
      <c r="AH73">
        <f>IF(S73=1,MAX(0,MIN(Z73,AA73+6/24)-MAX(E73,AA73))+MAX(0,Z73-MAX(MAX(E73,AA73),AA73+19/24)),"")</f>
      </c>
      <c r="AI73">
        <f>IF(S73=1,MAX(0,MIN(F73,AA73)-Z73),"")</f>
      </c>
      <c r="AJ73">
        <f>IF(S73=1,MAX(0,MIN(MIN(F73,AA73),(AA73-1)+6/24)-Z73)+MAX(0,MIN(F73,AA73)-MAX(Z73,(AA73-1)+19/24)),"")</f>
      </c>
      <c r="AK73">
        <f>IF(S73=1,MAX(0,F73-MAX(Z73,AA73)),"")</f>
      </c>
      <c r="AL73">
        <f>IF(S73=1,MAX(0,MIN(F73,AA73+6/24)-MAX(Z73,AA73))+MAX(0,F73-MAX(MAX(Z73,AA73),AA73+19/24)),"")</f>
      </c>
      <c r="AM73">
        <f>IF(S73=1,MAX(0,MIN(Y73,AA73)-X73),"")</f>
      </c>
      <c r="AN73">
        <f>IF(S73=1,MAX(0,MIN(MIN(Y73,AA73),(AA73-1)+6/24)-X73)+MAX(0,MIN(Y73,AA73)-MAX(X73,(AA73-1)+19/24)),"")</f>
      </c>
      <c r="AO73">
        <f>IF(S73=1,MAX(0,Y73-MAX(X73,AA73)),"")</f>
      </c>
      <c r="AP73">
        <f>IF(S73=1,MAX(0,MIN(Y73,AA73+6/24)-MAX(X73,AA73))+MAX(0,Y73-MAX(MAX(X73,AA73),AA73+19/24)),"")</f>
      </c>
      <c r="AQ73">
        <f>IF(S73=1,(AE73-AF73)-AD73*(AM73-AN73),"")</f>
      </c>
      <c r="AR73">
        <f>IF(S73=1,AF73-AD73*AN73,"")</f>
      </c>
      <c r="AS73">
        <f>IF(S73=1,(AI73-AJ73)-(1-AD73)*(AM73-AN73),"")</f>
      </c>
      <c r="AT73">
        <f>IF(S73=1,AJ73-(1-AD73)*AN73,"")</f>
      </c>
      <c r="AU73">
        <f>IF(S73=1,(AG73-AH73)-AD73*(AO73-AP73),"")</f>
      </c>
      <c r="AV73">
        <f>IF(S73=1,AH73-AD73*AP73,"")</f>
      </c>
      <c r="AW73">
        <f>IF(S73=1,(AK73-AL73)-(1-AD73)*(AO73-AP73),"")</f>
      </c>
      <c r="AX73">
        <f>IF(S73=1,AL73-(1-AD73)*AP73,"")</f>
      </c>
    </row>
    <row r="74" spans="1:50" x14ac:dyDescent="0.25">
      <c r="A74" s="14"/>
      <c r="B74" s="14"/>
      <c r="C74" s="15"/>
      <c r="D74" s="10">
        <f>IF(J74="","",J74*(K74*INDEX('Parámetros'!$E$5:$E$7,T74)+L74*INDEX('Parámetros'!$F$5:$F$7,T74)+M74*INDEX('Parámetros'!$G$5:$G$7,T74)+N74*INDEX('Parámetros'!$H$5:$H$7,T74)+O74*INDEX('Parámetros'!$I$5:$I$7,T74)+P74*INDEX('Parámetros'!$J$5:$J$7,T74)+Q74*INDEX('Parámetros'!$K$5:$K$7,T74)+R74*INDEX('Parámetros'!$L$5:$L$7,T74)))</f>
      </c>
      <c r="E74" s="16"/>
      <c r="F74" s="16"/>
      <c r="G74" s="14"/>
      <c r="H74" s="14"/>
      <c r="I74" s="12">
        <f>IF(AND(E74="",F74=""),"",IF(S74=1,(V74-W74)/60,"Revisa entrada y salida"))</f>
      </c>
      <c r="J74" s="13">
        <f>IF(OR(S74&lt;&gt;1,C74=""),"",C74/INDEX('Parámetros'!$D$5:$D$7,T74))</f>
      </c>
      <c r="K74" s="12">
        <f>IF(S74=1,ROUND(1440*((1-AB74)*AS74+(1-AC74)*AW74),0)/60,"")</f>
      </c>
      <c r="L74" s="12">
        <f>IF(S74=1,ROUND(1440*((1-AB74)*AT74+(1-AC74)*AX74),0)/60,"")</f>
      </c>
      <c r="M74" s="12">
        <f>IF(S74=1,ROUND(1440*((1-AB74)*AR74+(1-AC74)*AV74),0)/60,"")</f>
      </c>
      <c r="N74" s="12">
        <f>IF(S74=1,ROUND(1440*(IF(OR(H74="Sí",H74="Si"),AB74*AQ74+AC74*AU74,0)),0)/60,"")</f>
      </c>
      <c r="O74" s="12">
        <f>IF(S74=1,ROUND(1440*(IF(OR(H74="Sí",H74="Si"),0,AB74*AQ74+AC74*AU74)),0)/60,"")</f>
      </c>
      <c r="P74" s="12">
        <f>IF(S74=1,ROUND(1440*(AB74*AR74+AC74*AV74),0)/60,"")</f>
      </c>
      <c r="Q74" s="12">
        <f>IF(S74=1,ROUND(1440*(AB74*AS74+AC74*AW74),0)/60,"")</f>
      </c>
      <c r="R74" s="12">
        <f>IF(S74=1,ROUND(1440*(AB74*AT74+AC74*AX74),0)/60,"")</f>
      </c>
      <c r="S74">
        <f>IF(AND(ISNUMBER(E74),ISNUMBER(F74)),IF(AND(F74&gt;E74,YEAR(E74)=2026,(F74-E74)*1440&lt;=1140),1,0),0)</f>
      </c>
      <c r="T74">
        <f>IF(S74=1,MATCH(INT(E74),'Parámetros'!$A$5:$A$7,1),"")</f>
      </c>
      <c r="U74">
        <f>IF(S74=1,INDEX('Parámetros'!$C$5:$C$7,T74)/24,"")</f>
      </c>
      <c r="V74">
        <f>IF(S74=1,ROUND((F74-E74)*1440,0),"")</f>
      </c>
      <c r="W74">
        <f>IF(S74=1,MIN(N(G74),V74),"")</f>
      </c>
      <c r="X74">
        <f>IF(S74=1,E74+(INT(V74/2)-INT(W74/2))/1440,"")</f>
      </c>
      <c r="Y74">
        <f>IF(S74=1,X74+W74/1440,"")</f>
      </c>
      <c r="Z74">
        <f>IF(S74=1,MIN(F74,IF(E74+U74&lt;=X74,E74+U74,E74+U74+W74/1440)),"")</f>
      </c>
      <c r="AA74">
        <f>IF(S74=1,INT(E74)+1,"")</f>
      </c>
      <c r="AB74">
        <f>IF(S74=1,IF(OR(WEEKDAY(AA74-1)=1,COUNTIF('Festivos 2026'!$A$5:$A$40,AA74-1)&gt;0),1,0),"")</f>
      </c>
      <c r="AC74">
        <f>IF(S74=1,IF(OR(WEEKDAY(AA74)=1,COUNTIF('Festivos 2026'!$A$5:$A$40,AA74)&gt;0),1,0),"")</f>
      </c>
      <c r="AD74">
        <f>IF(S74=1,IF(Y74&lt;=Z74,1,0),"")</f>
      </c>
      <c r="AE74">
        <f>IF(S74=1,MAX(0,MIN(Z74,AA74)-E74),"")</f>
      </c>
      <c r="AF74">
        <f>IF(S74=1,MAX(0,MIN(MIN(Z74,AA74),(AA74-1)+6/24)-E74)+MAX(0,MIN(Z74,AA74)-MAX(E74,(AA74-1)+19/24)),"")</f>
      </c>
      <c r="AG74">
        <f>IF(S74=1,MAX(0,Z74-MAX(E74,AA74)),"")</f>
      </c>
      <c r="AH74">
        <f>IF(S74=1,MAX(0,MIN(Z74,AA74+6/24)-MAX(E74,AA74))+MAX(0,Z74-MAX(MAX(E74,AA74),AA74+19/24)),"")</f>
      </c>
      <c r="AI74">
        <f>IF(S74=1,MAX(0,MIN(F74,AA74)-Z74),"")</f>
      </c>
      <c r="AJ74">
        <f>IF(S74=1,MAX(0,MIN(MIN(F74,AA74),(AA74-1)+6/24)-Z74)+MAX(0,MIN(F74,AA74)-MAX(Z74,(AA74-1)+19/24)),"")</f>
      </c>
      <c r="AK74">
        <f>IF(S74=1,MAX(0,F74-MAX(Z74,AA74)),"")</f>
      </c>
      <c r="AL74">
        <f>IF(S74=1,MAX(0,MIN(F74,AA74+6/24)-MAX(Z74,AA74))+MAX(0,F74-MAX(MAX(Z74,AA74),AA74+19/24)),"")</f>
      </c>
      <c r="AM74">
        <f>IF(S74=1,MAX(0,MIN(Y74,AA74)-X74),"")</f>
      </c>
      <c r="AN74">
        <f>IF(S74=1,MAX(0,MIN(MIN(Y74,AA74),(AA74-1)+6/24)-X74)+MAX(0,MIN(Y74,AA74)-MAX(X74,(AA74-1)+19/24)),"")</f>
      </c>
      <c r="AO74">
        <f>IF(S74=1,MAX(0,Y74-MAX(X74,AA74)),"")</f>
      </c>
      <c r="AP74">
        <f>IF(S74=1,MAX(0,MIN(Y74,AA74+6/24)-MAX(X74,AA74))+MAX(0,Y74-MAX(MAX(X74,AA74),AA74+19/24)),"")</f>
      </c>
      <c r="AQ74">
        <f>IF(S74=1,(AE74-AF74)-AD74*(AM74-AN74),"")</f>
      </c>
      <c r="AR74">
        <f>IF(S74=1,AF74-AD74*AN74,"")</f>
      </c>
      <c r="AS74">
        <f>IF(S74=1,(AI74-AJ74)-(1-AD74)*(AM74-AN74),"")</f>
      </c>
      <c r="AT74">
        <f>IF(S74=1,AJ74-(1-AD74)*AN74,"")</f>
      </c>
      <c r="AU74">
        <f>IF(S74=1,(AG74-AH74)-AD74*(AO74-AP74),"")</f>
      </c>
      <c r="AV74">
        <f>IF(S74=1,AH74-AD74*AP74,"")</f>
      </c>
      <c r="AW74">
        <f>IF(S74=1,(AK74-AL74)-(1-AD74)*(AO74-AP74),"")</f>
      </c>
      <c r="AX74">
        <f>IF(S74=1,AL74-(1-AD74)*AP74,"")</f>
      </c>
    </row>
    <row r="75" spans="1:50" x14ac:dyDescent="0.25">
      <c r="A75" s="14"/>
      <c r="B75" s="14"/>
      <c r="C75" s="15"/>
      <c r="D75" s="10">
        <f>IF(J75="","",J75*(K75*INDEX('Parámetros'!$E$5:$E$7,T75)+L75*INDEX('Parámetros'!$F$5:$F$7,T75)+M75*INDEX('Parámetros'!$G$5:$G$7,T75)+N75*INDEX('Parámetros'!$H$5:$H$7,T75)+O75*INDEX('Parámetros'!$I$5:$I$7,T75)+P75*INDEX('Parámetros'!$J$5:$J$7,T75)+Q75*INDEX('Parámetros'!$K$5:$K$7,T75)+R75*INDEX('Parámetros'!$L$5:$L$7,T75)))</f>
      </c>
      <c r="E75" s="16"/>
      <c r="F75" s="16"/>
      <c r="G75" s="14"/>
      <c r="H75" s="14"/>
      <c r="I75" s="12">
        <f>IF(AND(E75="",F75=""),"",IF(S75=1,(V75-W75)/60,"Revisa entrada y salida"))</f>
      </c>
      <c r="J75" s="13">
        <f>IF(OR(S75&lt;&gt;1,C75=""),"",C75/INDEX('Parámetros'!$D$5:$D$7,T75))</f>
      </c>
      <c r="K75" s="12">
        <f>IF(S75=1,ROUND(1440*((1-AB75)*AS75+(1-AC75)*AW75),0)/60,"")</f>
      </c>
      <c r="L75" s="12">
        <f>IF(S75=1,ROUND(1440*((1-AB75)*AT75+(1-AC75)*AX75),0)/60,"")</f>
      </c>
      <c r="M75" s="12">
        <f>IF(S75=1,ROUND(1440*((1-AB75)*AR75+(1-AC75)*AV75),0)/60,"")</f>
      </c>
      <c r="N75" s="12">
        <f>IF(S75=1,ROUND(1440*(IF(OR(H75="Sí",H75="Si"),AB75*AQ75+AC75*AU75,0)),0)/60,"")</f>
      </c>
      <c r="O75" s="12">
        <f>IF(S75=1,ROUND(1440*(IF(OR(H75="Sí",H75="Si"),0,AB75*AQ75+AC75*AU75)),0)/60,"")</f>
      </c>
      <c r="P75" s="12">
        <f>IF(S75=1,ROUND(1440*(AB75*AR75+AC75*AV75),0)/60,"")</f>
      </c>
      <c r="Q75" s="12">
        <f>IF(S75=1,ROUND(1440*(AB75*AS75+AC75*AW75),0)/60,"")</f>
      </c>
      <c r="R75" s="12">
        <f>IF(S75=1,ROUND(1440*(AB75*AT75+AC75*AX75),0)/60,"")</f>
      </c>
      <c r="S75">
        <f>IF(AND(ISNUMBER(E75),ISNUMBER(F75)),IF(AND(F75&gt;E75,YEAR(E75)=2026,(F75-E75)*1440&lt;=1140),1,0),0)</f>
      </c>
      <c r="T75">
        <f>IF(S75=1,MATCH(INT(E75),'Parámetros'!$A$5:$A$7,1),"")</f>
      </c>
      <c r="U75">
        <f>IF(S75=1,INDEX('Parámetros'!$C$5:$C$7,T75)/24,"")</f>
      </c>
      <c r="V75">
        <f>IF(S75=1,ROUND((F75-E75)*1440,0),"")</f>
      </c>
      <c r="W75">
        <f>IF(S75=1,MIN(N(G75),V75),"")</f>
      </c>
      <c r="X75">
        <f>IF(S75=1,E75+(INT(V75/2)-INT(W75/2))/1440,"")</f>
      </c>
      <c r="Y75">
        <f>IF(S75=1,X75+W75/1440,"")</f>
      </c>
      <c r="Z75">
        <f>IF(S75=1,MIN(F75,IF(E75+U75&lt;=X75,E75+U75,E75+U75+W75/1440)),"")</f>
      </c>
      <c r="AA75">
        <f>IF(S75=1,INT(E75)+1,"")</f>
      </c>
      <c r="AB75">
        <f>IF(S75=1,IF(OR(WEEKDAY(AA75-1)=1,COUNTIF('Festivos 2026'!$A$5:$A$40,AA75-1)&gt;0),1,0),"")</f>
      </c>
      <c r="AC75">
        <f>IF(S75=1,IF(OR(WEEKDAY(AA75)=1,COUNTIF('Festivos 2026'!$A$5:$A$40,AA75)&gt;0),1,0),"")</f>
      </c>
      <c r="AD75">
        <f>IF(S75=1,IF(Y75&lt;=Z75,1,0),"")</f>
      </c>
      <c r="AE75">
        <f>IF(S75=1,MAX(0,MIN(Z75,AA75)-E75),"")</f>
      </c>
      <c r="AF75">
        <f>IF(S75=1,MAX(0,MIN(MIN(Z75,AA75),(AA75-1)+6/24)-E75)+MAX(0,MIN(Z75,AA75)-MAX(E75,(AA75-1)+19/24)),"")</f>
      </c>
      <c r="AG75">
        <f>IF(S75=1,MAX(0,Z75-MAX(E75,AA75)),"")</f>
      </c>
      <c r="AH75">
        <f>IF(S75=1,MAX(0,MIN(Z75,AA75+6/24)-MAX(E75,AA75))+MAX(0,Z75-MAX(MAX(E75,AA75),AA75+19/24)),"")</f>
      </c>
      <c r="AI75">
        <f>IF(S75=1,MAX(0,MIN(F75,AA75)-Z75),"")</f>
      </c>
      <c r="AJ75">
        <f>IF(S75=1,MAX(0,MIN(MIN(F75,AA75),(AA75-1)+6/24)-Z75)+MAX(0,MIN(F75,AA75)-MAX(Z75,(AA75-1)+19/24)),"")</f>
      </c>
      <c r="AK75">
        <f>IF(S75=1,MAX(0,F75-MAX(Z75,AA75)),"")</f>
      </c>
      <c r="AL75">
        <f>IF(S75=1,MAX(0,MIN(F75,AA75+6/24)-MAX(Z75,AA75))+MAX(0,F75-MAX(MAX(Z75,AA75),AA75+19/24)),"")</f>
      </c>
      <c r="AM75">
        <f>IF(S75=1,MAX(0,MIN(Y75,AA75)-X75),"")</f>
      </c>
      <c r="AN75">
        <f>IF(S75=1,MAX(0,MIN(MIN(Y75,AA75),(AA75-1)+6/24)-X75)+MAX(0,MIN(Y75,AA75)-MAX(X75,(AA75-1)+19/24)),"")</f>
      </c>
      <c r="AO75">
        <f>IF(S75=1,MAX(0,Y75-MAX(X75,AA75)),"")</f>
      </c>
      <c r="AP75">
        <f>IF(S75=1,MAX(0,MIN(Y75,AA75+6/24)-MAX(X75,AA75))+MAX(0,Y75-MAX(MAX(X75,AA75),AA75+19/24)),"")</f>
      </c>
      <c r="AQ75">
        <f>IF(S75=1,(AE75-AF75)-AD75*(AM75-AN75),"")</f>
      </c>
      <c r="AR75">
        <f>IF(S75=1,AF75-AD75*AN75,"")</f>
      </c>
      <c r="AS75">
        <f>IF(S75=1,(AI75-AJ75)-(1-AD75)*(AM75-AN75),"")</f>
      </c>
      <c r="AT75">
        <f>IF(S75=1,AJ75-(1-AD75)*AN75,"")</f>
      </c>
      <c r="AU75">
        <f>IF(S75=1,(AG75-AH75)-AD75*(AO75-AP75),"")</f>
      </c>
      <c r="AV75">
        <f>IF(S75=1,AH75-AD75*AP75,"")</f>
      </c>
      <c r="AW75">
        <f>IF(S75=1,(AK75-AL75)-(1-AD75)*(AO75-AP75),"")</f>
      </c>
      <c r="AX75">
        <f>IF(S75=1,AL75-(1-AD75)*AP75,"")</f>
      </c>
    </row>
    <row r="76" spans="1:50" x14ac:dyDescent="0.25">
      <c r="A76" s="14"/>
      <c r="B76" s="14"/>
      <c r="C76" s="15"/>
      <c r="D76" s="10">
        <f>IF(J76="","",J76*(K76*INDEX('Parámetros'!$E$5:$E$7,T76)+L76*INDEX('Parámetros'!$F$5:$F$7,T76)+M76*INDEX('Parámetros'!$G$5:$G$7,T76)+N76*INDEX('Parámetros'!$H$5:$H$7,T76)+O76*INDEX('Parámetros'!$I$5:$I$7,T76)+P76*INDEX('Parámetros'!$J$5:$J$7,T76)+Q76*INDEX('Parámetros'!$K$5:$K$7,T76)+R76*INDEX('Parámetros'!$L$5:$L$7,T76)))</f>
      </c>
      <c r="E76" s="16"/>
      <c r="F76" s="16"/>
      <c r="G76" s="14"/>
      <c r="H76" s="14"/>
      <c r="I76" s="12">
        <f>IF(AND(E76="",F76=""),"",IF(S76=1,(V76-W76)/60,"Revisa entrada y salida"))</f>
      </c>
      <c r="J76" s="13">
        <f>IF(OR(S76&lt;&gt;1,C76=""),"",C76/INDEX('Parámetros'!$D$5:$D$7,T76))</f>
      </c>
      <c r="K76" s="12">
        <f>IF(S76=1,ROUND(1440*((1-AB76)*AS76+(1-AC76)*AW76),0)/60,"")</f>
      </c>
      <c r="L76" s="12">
        <f>IF(S76=1,ROUND(1440*((1-AB76)*AT76+(1-AC76)*AX76),0)/60,"")</f>
      </c>
      <c r="M76" s="12">
        <f>IF(S76=1,ROUND(1440*((1-AB76)*AR76+(1-AC76)*AV76),0)/60,"")</f>
      </c>
      <c r="N76" s="12">
        <f>IF(S76=1,ROUND(1440*(IF(OR(H76="Sí",H76="Si"),AB76*AQ76+AC76*AU76,0)),0)/60,"")</f>
      </c>
      <c r="O76" s="12">
        <f>IF(S76=1,ROUND(1440*(IF(OR(H76="Sí",H76="Si"),0,AB76*AQ76+AC76*AU76)),0)/60,"")</f>
      </c>
      <c r="P76" s="12">
        <f>IF(S76=1,ROUND(1440*(AB76*AR76+AC76*AV76),0)/60,"")</f>
      </c>
      <c r="Q76" s="12">
        <f>IF(S76=1,ROUND(1440*(AB76*AS76+AC76*AW76),0)/60,"")</f>
      </c>
      <c r="R76" s="12">
        <f>IF(S76=1,ROUND(1440*(AB76*AT76+AC76*AX76),0)/60,"")</f>
      </c>
      <c r="S76">
        <f>IF(AND(ISNUMBER(E76),ISNUMBER(F76)),IF(AND(F76&gt;E76,YEAR(E76)=2026,(F76-E76)*1440&lt;=1140),1,0),0)</f>
      </c>
      <c r="T76">
        <f>IF(S76=1,MATCH(INT(E76),'Parámetros'!$A$5:$A$7,1),"")</f>
      </c>
      <c r="U76">
        <f>IF(S76=1,INDEX('Parámetros'!$C$5:$C$7,T76)/24,"")</f>
      </c>
      <c r="V76">
        <f>IF(S76=1,ROUND((F76-E76)*1440,0),"")</f>
      </c>
      <c r="W76">
        <f>IF(S76=1,MIN(N(G76),V76),"")</f>
      </c>
      <c r="X76">
        <f>IF(S76=1,E76+(INT(V76/2)-INT(W76/2))/1440,"")</f>
      </c>
      <c r="Y76">
        <f>IF(S76=1,X76+W76/1440,"")</f>
      </c>
      <c r="Z76">
        <f>IF(S76=1,MIN(F76,IF(E76+U76&lt;=X76,E76+U76,E76+U76+W76/1440)),"")</f>
      </c>
      <c r="AA76">
        <f>IF(S76=1,INT(E76)+1,"")</f>
      </c>
      <c r="AB76">
        <f>IF(S76=1,IF(OR(WEEKDAY(AA76-1)=1,COUNTIF('Festivos 2026'!$A$5:$A$40,AA76-1)&gt;0),1,0),"")</f>
      </c>
      <c r="AC76">
        <f>IF(S76=1,IF(OR(WEEKDAY(AA76)=1,COUNTIF('Festivos 2026'!$A$5:$A$40,AA76)&gt;0),1,0),"")</f>
      </c>
      <c r="AD76">
        <f>IF(S76=1,IF(Y76&lt;=Z76,1,0),"")</f>
      </c>
      <c r="AE76">
        <f>IF(S76=1,MAX(0,MIN(Z76,AA76)-E76),"")</f>
      </c>
      <c r="AF76">
        <f>IF(S76=1,MAX(0,MIN(MIN(Z76,AA76),(AA76-1)+6/24)-E76)+MAX(0,MIN(Z76,AA76)-MAX(E76,(AA76-1)+19/24)),"")</f>
      </c>
      <c r="AG76">
        <f>IF(S76=1,MAX(0,Z76-MAX(E76,AA76)),"")</f>
      </c>
      <c r="AH76">
        <f>IF(S76=1,MAX(0,MIN(Z76,AA76+6/24)-MAX(E76,AA76))+MAX(0,Z76-MAX(MAX(E76,AA76),AA76+19/24)),"")</f>
      </c>
      <c r="AI76">
        <f>IF(S76=1,MAX(0,MIN(F76,AA76)-Z76),"")</f>
      </c>
      <c r="AJ76">
        <f>IF(S76=1,MAX(0,MIN(MIN(F76,AA76),(AA76-1)+6/24)-Z76)+MAX(0,MIN(F76,AA76)-MAX(Z76,(AA76-1)+19/24)),"")</f>
      </c>
      <c r="AK76">
        <f>IF(S76=1,MAX(0,F76-MAX(Z76,AA76)),"")</f>
      </c>
      <c r="AL76">
        <f>IF(S76=1,MAX(0,MIN(F76,AA76+6/24)-MAX(Z76,AA76))+MAX(0,F76-MAX(MAX(Z76,AA76),AA76+19/24)),"")</f>
      </c>
      <c r="AM76">
        <f>IF(S76=1,MAX(0,MIN(Y76,AA76)-X76),"")</f>
      </c>
      <c r="AN76">
        <f>IF(S76=1,MAX(0,MIN(MIN(Y76,AA76),(AA76-1)+6/24)-X76)+MAX(0,MIN(Y76,AA76)-MAX(X76,(AA76-1)+19/24)),"")</f>
      </c>
      <c r="AO76">
        <f>IF(S76=1,MAX(0,Y76-MAX(X76,AA76)),"")</f>
      </c>
      <c r="AP76">
        <f>IF(S76=1,MAX(0,MIN(Y76,AA76+6/24)-MAX(X76,AA76))+MAX(0,Y76-MAX(MAX(X76,AA76),AA76+19/24)),"")</f>
      </c>
      <c r="AQ76">
        <f>IF(S76=1,(AE76-AF76)-AD76*(AM76-AN76),"")</f>
      </c>
      <c r="AR76">
        <f>IF(S76=1,AF76-AD76*AN76,"")</f>
      </c>
      <c r="AS76">
        <f>IF(S76=1,(AI76-AJ76)-(1-AD76)*(AM76-AN76),"")</f>
      </c>
      <c r="AT76">
        <f>IF(S76=1,AJ76-(1-AD76)*AN76,"")</f>
      </c>
      <c r="AU76">
        <f>IF(S76=1,(AG76-AH76)-AD76*(AO76-AP76),"")</f>
      </c>
      <c r="AV76">
        <f>IF(S76=1,AH76-AD76*AP76,"")</f>
      </c>
      <c r="AW76">
        <f>IF(S76=1,(AK76-AL76)-(1-AD76)*(AO76-AP76),"")</f>
      </c>
      <c r="AX76">
        <f>IF(S76=1,AL76-(1-AD76)*AP76,"")</f>
      </c>
    </row>
    <row r="77" spans="1:50" x14ac:dyDescent="0.25">
      <c r="A77" s="14"/>
      <c r="B77" s="14"/>
      <c r="C77" s="15"/>
      <c r="D77" s="10">
        <f>IF(J77="","",J77*(K77*INDEX('Parámetros'!$E$5:$E$7,T77)+L77*INDEX('Parámetros'!$F$5:$F$7,T77)+M77*INDEX('Parámetros'!$G$5:$G$7,T77)+N77*INDEX('Parámetros'!$H$5:$H$7,T77)+O77*INDEX('Parámetros'!$I$5:$I$7,T77)+P77*INDEX('Parámetros'!$J$5:$J$7,T77)+Q77*INDEX('Parámetros'!$K$5:$K$7,T77)+R77*INDEX('Parámetros'!$L$5:$L$7,T77)))</f>
      </c>
      <c r="E77" s="16"/>
      <c r="F77" s="16"/>
      <c r="G77" s="14"/>
      <c r="H77" s="14"/>
      <c r="I77" s="12">
        <f>IF(AND(E77="",F77=""),"",IF(S77=1,(V77-W77)/60,"Revisa entrada y salida"))</f>
      </c>
      <c r="J77" s="13">
        <f>IF(OR(S77&lt;&gt;1,C77=""),"",C77/INDEX('Parámetros'!$D$5:$D$7,T77))</f>
      </c>
      <c r="K77" s="12">
        <f>IF(S77=1,ROUND(1440*((1-AB77)*AS77+(1-AC77)*AW77),0)/60,"")</f>
      </c>
      <c r="L77" s="12">
        <f>IF(S77=1,ROUND(1440*((1-AB77)*AT77+(1-AC77)*AX77),0)/60,"")</f>
      </c>
      <c r="M77" s="12">
        <f>IF(S77=1,ROUND(1440*((1-AB77)*AR77+(1-AC77)*AV77),0)/60,"")</f>
      </c>
      <c r="N77" s="12">
        <f>IF(S77=1,ROUND(1440*(IF(OR(H77="Sí",H77="Si"),AB77*AQ77+AC77*AU77,0)),0)/60,"")</f>
      </c>
      <c r="O77" s="12">
        <f>IF(S77=1,ROUND(1440*(IF(OR(H77="Sí",H77="Si"),0,AB77*AQ77+AC77*AU77)),0)/60,"")</f>
      </c>
      <c r="P77" s="12">
        <f>IF(S77=1,ROUND(1440*(AB77*AR77+AC77*AV77),0)/60,"")</f>
      </c>
      <c r="Q77" s="12">
        <f>IF(S77=1,ROUND(1440*(AB77*AS77+AC77*AW77),0)/60,"")</f>
      </c>
      <c r="R77" s="12">
        <f>IF(S77=1,ROUND(1440*(AB77*AT77+AC77*AX77),0)/60,"")</f>
      </c>
      <c r="S77">
        <f>IF(AND(ISNUMBER(E77),ISNUMBER(F77)),IF(AND(F77&gt;E77,YEAR(E77)=2026,(F77-E77)*1440&lt;=1140),1,0),0)</f>
      </c>
      <c r="T77">
        <f>IF(S77=1,MATCH(INT(E77),'Parámetros'!$A$5:$A$7,1),"")</f>
      </c>
      <c r="U77">
        <f>IF(S77=1,INDEX('Parámetros'!$C$5:$C$7,T77)/24,"")</f>
      </c>
      <c r="V77">
        <f>IF(S77=1,ROUND((F77-E77)*1440,0),"")</f>
      </c>
      <c r="W77">
        <f>IF(S77=1,MIN(N(G77),V77),"")</f>
      </c>
      <c r="X77">
        <f>IF(S77=1,E77+(INT(V77/2)-INT(W77/2))/1440,"")</f>
      </c>
      <c r="Y77">
        <f>IF(S77=1,X77+W77/1440,"")</f>
      </c>
      <c r="Z77">
        <f>IF(S77=1,MIN(F77,IF(E77+U77&lt;=X77,E77+U77,E77+U77+W77/1440)),"")</f>
      </c>
      <c r="AA77">
        <f>IF(S77=1,INT(E77)+1,"")</f>
      </c>
      <c r="AB77">
        <f>IF(S77=1,IF(OR(WEEKDAY(AA77-1)=1,COUNTIF('Festivos 2026'!$A$5:$A$40,AA77-1)&gt;0),1,0),"")</f>
      </c>
      <c r="AC77">
        <f>IF(S77=1,IF(OR(WEEKDAY(AA77)=1,COUNTIF('Festivos 2026'!$A$5:$A$40,AA77)&gt;0),1,0),"")</f>
      </c>
      <c r="AD77">
        <f>IF(S77=1,IF(Y77&lt;=Z77,1,0),"")</f>
      </c>
      <c r="AE77">
        <f>IF(S77=1,MAX(0,MIN(Z77,AA77)-E77),"")</f>
      </c>
      <c r="AF77">
        <f>IF(S77=1,MAX(0,MIN(MIN(Z77,AA77),(AA77-1)+6/24)-E77)+MAX(0,MIN(Z77,AA77)-MAX(E77,(AA77-1)+19/24)),"")</f>
      </c>
      <c r="AG77">
        <f>IF(S77=1,MAX(0,Z77-MAX(E77,AA77)),"")</f>
      </c>
      <c r="AH77">
        <f>IF(S77=1,MAX(0,MIN(Z77,AA77+6/24)-MAX(E77,AA77))+MAX(0,Z77-MAX(MAX(E77,AA77),AA77+19/24)),"")</f>
      </c>
      <c r="AI77">
        <f>IF(S77=1,MAX(0,MIN(F77,AA77)-Z77),"")</f>
      </c>
      <c r="AJ77">
        <f>IF(S77=1,MAX(0,MIN(MIN(F77,AA77),(AA77-1)+6/24)-Z77)+MAX(0,MIN(F77,AA77)-MAX(Z77,(AA77-1)+19/24)),"")</f>
      </c>
      <c r="AK77">
        <f>IF(S77=1,MAX(0,F77-MAX(Z77,AA77)),"")</f>
      </c>
      <c r="AL77">
        <f>IF(S77=1,MAX(0,MIN(F77,AA77+6/24)-MAX(Z77,AA77))+MAX(0,F77-MAX(MAX(Z77,AA77),AA77+19/24)),"")</f>
      </c>
      <c r="AM77">
        <f>IF(S77=1,MAX(0,MIN(Y77,AA77)-X77),"")</f>
      </c>
      <c r="AN77">
        <f>IF(S77=1,MAX(0,MIN(MIN(Y77,AA77),(AA77-1)+6/24)-X77)+MAX(0,MIN(Y77,AA77)-MAX(X77,(AA77-1)+19/24)),"")</f>
      </c>
      <c r="AO77">
        <f>IF(S77=1,MAX(0,Y77-MAX(X77,AA77)),"")</f>
      </c>
      <c r="AP77">
        <f>IF(S77=1,MAX(0,MIN(Y77,AA77+6/24)-MAX(X77,AA77))+MAX(0,Y77-MAX(MAX(X77,AA77),AA77+19/24)),"")</f>
      </c>
      <c r="AQ77">
        <f>IF(S77=1,(AE77-AF77)-AD77*(AM77-AN77),"")</f>
      </c>
      <c r="AR77">
        <f>IF(S77=1,AF77-AD77*AN77,"")</f>
      </c>
      <c r="AS77">
        <f>IF(S77=1,(AI77-AJ77)-(1-AD77)*(AM77-AN77),"")</f>
      </c>
      <c r="AT77">
        <f>IF(S77=1,AJ77-(1-AD77)*AN77,"")</f>
      </c>
      <c r="AU77">
        <f>IF(S77=1,(AG77-AH77)-AD77*(AO77-AP77),"")</f>
      </c>
      <c r="AV77">
        <f>IF(S77=1,AH77-AD77*AP77,"")</f>
      </c>
      <c r="AW77">
        <f>IF(S77=1,(AK77-AL77)-(1-AD77)*(AO77-AP77),"")</f>
      </c>
      <c r="AX77">
        <f>IF(S77=1,AL77-(1-AD77)*AP77,"")</f>
      </c>
    </row>
    <row r="78" spans="1:50" x14ac:dyDescent="0.25">
      <c r="A78" s="14"/>
      <c r="B78" s="14"/>
      <c r="C78" s="15"/>
      <c r="D78" s="10">
        <f>IF(J78="","",J78*(K78*INDEX('Parámetros'!$E$5:$E$7,T78)+L78*INDEX('Parámetros'!$F$5:$F$7,T78)+M78*INDEX('Parámetros'!$G$5:$G$7,T78)+N78*INDEX('Parámetros'!$H$5:$H$7,T78)+O78*INDEX('Parámetros'!$I$5:$I$7,T78)+P78*INDEX('Parámetros'!$J$5:$J$7,T78)+Q78*INDEX('Parámetros'!$K$5:$K$7,T78)+R78*INDEX('Parámetros'!$L$5:$L$7,T78)))</f>
      </c>
      <c r="E78" s="16"/>
      <c r="F78" s="16"/>
      <c r="G78" s="14"/>
      <c r="H78" s="14"/>
      <c r="I78" s="12">
        <f>IF(AND(E78="",F78=""),"",IF(S78=1,(V78-W78)/60,"Revisa entrada y salida"))</f>
      </c>
      <c r="J78" s="13">
        <f>IF(OR(S78&lt;&gt;1,C78=""),"",C78/INDEX('Parámetros'!$D$5:$D$7,T78))</f>
      </c>
      <c r="K78" s="12">
        <f>IF(S78=1,ROUND(1440*((1-AB78)*AS78+(1-AC78)*AW78),0)/60,"")</f>
      </c>
      <c r="L78" s="12">
        <f>IF(S78=1,ROUND(1440*((1-AB78)*AT78+(1-AC78)*AX78),0)/60,"")</f>
      </c>
      <c r="M78" s="12">
        <f>IF(S78=1,ROUND(1440*((1-AB78)*AR78+(1-AC78)*AV78),0)/60,"")</f>
      </c>
      <c r="N78" s="12">
        <f>IF(S78=1,ROUND(1440*(IF(OR(H78="Sí",H78="Si"),AB78*AQ78+AC78*AU78,0)),0)/60,"")</f>
      </c>
      <c r="O78" s="12">
        <f>IF(S78=1,ROUND(1440*(IF(OR(H78="Sí",H78="Si"),0,AB78*AQ78+AC78*AU78)),0)/60,"")</f>
      </c>
      <c r="P78" s="12">
        <f>IF(S78=1,ROUND(1440*(AB78*AR78+AC78*AV78),0)/60,"")</f>
      </c>
      <c r="Q78" s="12">
        <f>IF(S78=1,ROUND(1440*(AB78*AS78+AC78*AW78),0)/60,"")</f>
      </c>
      <c r="R78" s="12">
        <f>IF(S78=1,ROUND(1440*(AB78*AT78+AC78*AX78),0)/60,"")</f>
      </c>
      <c r="S78">
        <f>IF(AND(ISNUMBER(E78),ISNUMBER(F78)),IF(AND(F78&gt;E78,YEAR(E78)=2026,(F78-E78)*1440&lt;=1140),1,0),0)</f>
      </c>
      <c r="T78">
        <f>IF(S78=1,MATCH(INT(E78),'Parámetros'!$A$5:$A$7,1),"")</f>
      </c>
      <c r="U78">
        <f>IF(S78=1,INDEX('Parámetros'!$C$5:$C$7,T78)/24,"")</f>
      </c>
      <c r="V78">
        <f>IF(S78=1,ROUND((F78-E78)*1440,0),"")</f>
      </c>
      <c r="W78">
        <f>IF(S78=1,MIN(N(G78),V78),"")</f>
      </c>
      <c r="X78">
        <f>IF(S78=1,E78+(INT(V78/2)-INT(W78/2))/1440,"")</f>
      </c>
      <c r="Y78">
        <f>IF(S78=1,X78+W78/1440,"")</f>
      </c>
      <c r="Z78">
        <f>IF(S78=1,MIN(F78,IF(E78+U78&lt;=X78,E78+U78,E78+U78+W78/1440)),"")</f>
      </c>
      <c r="AA78">
        <f>IF(S78=1,INT(E78)+1,"")</f>
      </c>
      <c r="AB78">
        <f>IF(S78=1,IF(OR(WEEKDAY(AA78-1)=1,COUNTIF('Festivos 2026'!$A$5:$A$40,AA78-1)&gt;0),1,0),"")</f>
      </c>
      <c r="AC78">
        <f>IF(S78=1,IF(OR(WEEKDAY(AA78)=1,COUNTIF('Festivos 2026'!$A$5:$A$40,AA78)&gt;0),1,0),"")</f>
      </c>
      <c r="AD78">
        <f>IF(S78=1,IF(Y78&lt;=Z78,1,0),"")</f>
      </c>
      <c r="AE78">
        <f>IF(S78=1,MAX(0,MIN(Z78,AA78)-E78),"")</f>
      </c>
      <c r="AF78">
        <f>IF(S78=1,MAX(0,MIN(MIN(Z78,AA78),(AA78-1)+6/24)-E78)+MAX(0,MIN(Z78,AA78)-MAX(E78,(AA78-1)+19/24)),"")</f>
      </c>
      <c r="AG78">
        <f>IF(S78=1,MAX(0,Z78-MAX(E78,AA78)),"")</f>
      </c>
      <c r="AH78">
        <f>IF(S78=1,MAX(0,MIN(Z78,AA78+6/24)-MAX(E78,AA78))+MAX(0,Z78-MAX(MAX(E78,AA78),AA78+19/24)),"")</f>
      </c>
      <c r="AI78">
        <f>IF(S78=1,MAX(0,MIN(F78,AA78)-Z78),"")</f>
      </c>
      <c r="AJ78">
        <f>IF(S78=1,MAX(0,MIN(MIN(F78,AA78),(AA78-1)+6/24)-Z78)+MAX(0,MIN(F78,AA78)-MAX(Z78,(AA78-1)+19/24)),"")</f>
      </c>
      <c r="AK78">
        <f>IF(S78=1,MAX(0,F78-MAX(Z78,AA78)),"")</f>
      </c>
      <c r="AL78">
        <f>IF(S78=1,MAX(0,MIN(F78,AA78+6/24)-MAX(Z78,AA78))+MAX(0,F78-MAX(MAX(Z78,AA78),AA78+19/24)),"")</f>
      </c>
      <c r="AM78">
        <f>IF(S78=1,MAX(0,MIN(Y78,AA78)-X78),"")</f>
      </c>
      <c r="AN78">
        <f>IF(S78=1,MAX(0,MIN(MIN(Y78,AA78),(AA78-1)+6/24)-X78)+MAX(0,MIN(Y78,AA78)-MAX(X78,(AA78-1)+19/24)),"")</f>
      </c>
      <c r="AO78">
        <f>IF(S78=1,MAX(0,Y78-MAX(X78,AA78)),"")</f>
      </c>
      <c r="AP78">
        <f>IF(S78=1,MAX(0,MIN(Y78,AA78+6/24)-MAX(X78,AA78))+MAX(0,Y78-MAX(MAX(X78,AA78),AA78+19/24)),"")</f>
      </c>
      <c r="AQ78">
        <f>IF(S78=1,(AE78-AF78)-AD78*(AM78-AN78),"")</f>
      </c>
      <c r="AR78">
        <f>IF(S78=1,AF78-AD78*AN78,"")</f>
      </c>
      <c r="AS78">
        <f>IF(S78=1,(AI78-AJ78)-(1-AD78)*(AM78-AN78),"")</f>
      </c>
      <c r="AT78">
        <f>IF(S78=1,AJ78-(1-AD78)*AN78,"")</f>
      </c>
      <c r="AU78">
        <f>IF(S78=1,(AG78-AH78)-AD78*(AO78-AP78),"")</f>
      </c>
      <c r="AV78">
        <f>IF(S78=1,AH78-AD78*AP78,"")</f>
      </c>
      <c r="AW78">
        <f>IF(S78=1,(AK78-AL78)-(1-AD78)*(AO78-AP78),"")</f>
      </c>
      <c r="AX78">
        <f>IF(S78=1,AL78-(1-AD78)*AP78,"")</f>
      </c>
    </row>
    <row r="79" spans="1:50" x14ac:dyDescent="0.25">
      <c r="A79" s="14"/>
      <c r="B79" s="14"/>
      <c r="C79" s="15"/>
      <c r="D79" s="10">
        <f>IF(J79="","",J79*(K79*INDEX('Parámetros'!$E$5:$E$7,T79)+L79*INDEX('Parámetros'!$F$5:$F$7,T79)+M79*INDEX('Parámetros'!$G$5:$G$7,T79)+N79*INDEX('Parámetros'!$H$5:$H$7,T79)+O79*INDEX('Parámetros'!$I$5:$I$7,T79)+P79*INDEX('Parámetros'!$J$5:$J$7,T79)+Q79*INDEX('Parámetros'!$K$5:$K$7,T79)+R79*INDEX('Parámetros'!$L$5:$L$7,T79)))</f>
      </c>
      <c r="E79" s="16"/>
      <c r="F79" s="16"/>
      <c r="G79" s="14"/>
      <c r="H79" s="14"/>
      <c r="I79" s="12">
        <f>IF(AND(E79="",F79=""),"",IF(S79=1,(V79-W79)/60,"Revisa entrada y salida"))</f>
      </c>
      <c r="J79" s="13">
        <f>IF(OR(S79&lt;&gt;1,C79=""),"",C79/INDEX('Parámetros'!$D$5:$D$7,T79))</f>
      </c>
      <c r="K79" s="12">
        <f>IF(S79=1,ROUND(1440*((1-AB79)*AS79+(1-AC79)*AW79),0)/60,"")</f>
      </c>
      <c r="L79" s="12">
        <f>IF(S79=1,ROUND(1440*((1-AB79)*AT79+(1-AC79)*AX79),0)/60,"")</f>
      </c>
      <c r="M79" s="12">
        <f>IF(S79=1,ROUND(1440*((1-AB79)*AR79+(1-AC79)*AV79),0)/60,"")</f>
      </c>
      <c r="N79" s="12">
        <f>IF(S79=1,ROUND(1440*(IF(OR(H79="Sí",H79="Si"),AB79*AQ79+AC79*AU79,0)),0)/60,"")</f>
      </c>
      <c r="O79" s="12">
        <f>IF(S79=1,ROUND(1440*(IF(OR(H79="Sí",H79="Si"),0,AB79*AQ79+AC79*AU79)),0)/60,"")</f>
      </c>
      <c r="P79" s="12">
        <f>IF(S79=1,ROUND(1440*(AB79*AR79+AC79*AV79),0)/60,"")</f>
      </c>
      <c r="Q79" s="12">
        <f>IF(S79=1,ROUND(1440*(AB79*AS79+AC79*AW79),0)/60,"")</f>
      </c>
      <c r="R79" s="12">
        <f>IF(S79=1,ROUND(1440*(AB79*AT79+AC79*AX79),0)/60,"")</f>
      </c>
      <c r="S79">
        <f>IF(AND(ISNUMBER(E79),ISNUMBER(F79)),IF(AND(F79&gt;E79,YEAR(E79)=2026,(F79-E79)*1440&lt;=1140),1,0),0)</f>
      </c>
      <c r="T79">
        <f>IF(S79=1,MATCH(INT(E79),'Parámetros'!$A$5:$A$7,1),"")</f>
      </c>
      <c r="U79">
        <f>IF(S79=1,INDEX('Parámetros'!$C$5:$C$7,T79)/24,"")</f>
      </c>
      <c r="V79">
        <f>IF(S79=1,ROUND((F79-E79)*1440,0),"")</f>
      </c>
      <c r="W79">
        <f>IF(S79=1,MIN(N(G79),V79),"")</f>
      </c>
      <c r="X79">
        <f>IF(S79=1,E79+(INT(V79/2)-INT(W79/2))/1440,"")</f>
      </c>
      <c r="Y79">
        <f>IF(S79=1,X79+W79/1440,"")</f>
      </c>
      <c r="Z79">
        <f>IF(S79=1,MIN(F79,IF(E79+U79&lt;=X79,E79+U79,E79+U79+W79/1440)),"")</f>
      </c>
      <c r="AA79">
        <f>IF(S79=1,INT(E79)+1,"")</f>
      </c>
      <c r="AB79">
        <f>IF(S79=1,IF(OR(WEEKDAY(AA79-1)=1,COUNTIF('Festivos 2026'!$A$5:$A$40,AA79-1)&gt;0),1,0),"")</f>
      </c>
      <c r="AC79">
        <f>IF(S79=1,IF(OR(WEEKDAY(AA79)=1,COUNTIF('Festivos 2026'!$A$5:$A$40,AA79)&gt;0),1,0),"")</f>
      </c>
      <c r="AD79">
        <f>IF(S79=1,IF(Y79&lt;=Z79,1,0),"")</f>
      </c>
      <c r="AE79">
        <f>IF(S79=1,MAX(0,MIN(Z79,AA79)-E79),"")</f>
      </c>
      <c r="AF79">
        <f>IF(S79=1,MAX(0,MIN(MIN(Z79,AA79),(AA79-1)+6/24)-E79)+MAX(0,MIN(Z79,AA79)-MAX(E79,(AA79-1)+19/24)),"")</f>
      </c>
      <c r="AG79">
        <f>IF(S79=1,MAX(0,Z79-MAX(E79,AA79)),"")</f>
      </c>
      <c r="AH79">
        <f>IF(S79=1,MAX(0,MIN(Z79,AA79+6/24)-MAX(E79,AA79))+MAX(0,Z79-MAX(MAX(E79,AA79),AA79+19/24)),"")</f>
      </c>
      <c r="AI79">
        <f>IF(S79=1,MAX(0,MIN(F79,AA79)-Z79),"")</f>
      </c>
      <c r="AJ79">
        <f>IF(S79=1,MAX(0,MIN(MIN(F79,AA79),(AA79-1)+6/24)-Z79)+MAX(0,MIN(F79,AA79)-MAX(Z79,(AA79-1)+19/24)),"")</f>
      </c>
      <c r="AK79">
        <f>IF(S79=1,MAX(0,F79-MAX(Z79,AA79)),"")</f>
      </c>
      <c r="AL79">
        <f>IF(S79=1,MAX(0,MIN(F79,AA79+6/24)-MAX(Z79,AA79))+MAX(0,F79-MAX(MAX(Z79,AA79),AA79+19/24)),"")</f>
      </c>
      <c r="AM79">
        <f>IF(S79=1,MAX(0,MIN(Y79,AA79)-X79),"")</f>
      </c>
      <c r="AN79">
        <f>IF(S79=1,MAX(0,MIN(MIN(Y79,AA79),(AA79-1)+6/24)-X79)+MAX(0,MIN(Y79,AA79)-MAX(X79,(AA79-1)+19/24)),"")</f>
      </c>
      <c r="AO79">
        <f>IF(S79=1,MAX(0,Y79-MAX(X79,AA79)),"")</f>
      </c>
      <c r="AP79">
        <f>IF(S79=1,MAX(0,MIN(Y79,AA79+6/24)-MAX(X79,AA79))+MAX(0,Y79-MAX(MAX(X79,AA79),AA79+19/24)),"")</f>
      </c>
      <c r="AQ79">
        <f>IF(S79=1,(AE79-AF79)-AD79*(AM79-AN79),"")</f>
      </c>
      <c r="AR79">
        <f>IF(S79=1,AF79-AD79*AN79,"")</f>
      </c>
      <c r="AS79">
        <f>IF(S79=1,(AI79-AJ79)-(1-AD79)*(AM79-AN79),"")</f>
      </c>
      <c r="AT79">
        <f>IF(S79=1,AJ79-(1-AD79)*AN79,"")</f>
      </c>
      <c r="AU79">
        <f>IF(S79=1,(AG79-AH79)-AD79*(AO79-AP79),"")</f>
      </c>
      <c r="AV79">
        <f>IF(S79=1,AH79-AD79*AP79,"")</f>
      </c>
      <c r="AW79">
        <f>IF(S79=1,(AK79-AL79)-(1-AD79)*(AO79-AP79),"")</f>
      </c>
      <c r="AX79">
        <f>IF(S79=1,AL79-(1-AD79)*AP79,"")</f>
      </c>
    </row>
    <row r="80" spans="1:50" x14ac:dyDescent="0.25">
      <c r="A80" s="14"/>
      <c r="B80" s="14"/>
      <c r="C80" s="15"/>
      <c r="D80" s="10">
        <f>IF(J80="","",J80*(K80*INDEX('Parámetros'!$E$5:$E$7,T80)+L80*INDEX('Parámetros'!$F$5:$F$7,T80)+M80*INDEX('Parámetros'!$G$5:$G$7,T80)+N80*INDEX('Parámetros'!$H$5:$H$7,T80)+O80*INDEX('Parámetros'!$I$5:$I$7,T80)+P80*INDEX('Parámetros'!$J$5:$J$7,T80)+Q80*INDEX('Parámetros'!$K$5:$K$7,T80)+R80*INDEX('Parámetros'!$L$5:$L$7,T80)))</f>
      </c>
      <c r="E80" s="16"/>
      <c r="F80" s="16"/>
      <c r="G80" s="14"/>
      <c r="H80" s="14"/>
      <c r="I80" s="12">
        <f>IF(AND(E80="",F80=""),"",IF(S80=1,(V80-W80)/60,"Revisa entrada y salida"))</f>
      </c>
      <c r="J80" s="13">
        <f>IF(OR(S80&lt;&gt;1,C80=""),"",C80/INDEX('Parámetros'!$D$5:$D$7,T80))</f>
      </c>
      <c r="K80" s="12">
        <f>IF(S80=1,ROUND(1440*((1-AB80)*AS80+(1-AC80)*AW80),0)/60,"")</f>
      </c>
      <c r="L80" s="12">
        <f>IF(S80=1,ROUND(1440*((1-AB80)*AT80+(1-AC80)*AX80),0)/60,"")</f>
      </c>
      <c r="M80" s="12">
        <f>IF(S80=1,ROUND(1440*((1-AB80)*AR80+(1-AC80)*AV80),0)/60,"")</f>
      </c>
      <c r="N80" s="12">
        <f>IF(S80=1,ROUND(1440*(IF(OR(H80="Sí",H80="Si"),AB80*AQ80+AC80*AU80,0)),0)/60,"")</f>
      </c>
      <c r="O80" s="12">
        <f>IF(S80=1,ROUND(1440*(IF(OR(H80="Sí",H80="Si"),0,AB80*AQ80+AC80*AU80)),0)/60,"")</f>
      </c>
      <c r="P80" s="12">
        <f>IF(S80=1,ROUND(1440*(AB80*AR80+AC80*AV80),0)/60,"")</f>
      </c>
      <c r="Q80" s="12">
        <f>IF(S80=1,ROUND(1440*(AB80*AS80+AC80*AW80),0)/60,"")</f>
      </c>
      <c r="R80" s="12">
        <f>IF(S80=1,ROUND(1440*(AB80*AT80+AC80*AX80),0)/60,"")</f>
      </c>
      <c r="S80">
        <f>IF(AND(ISNUMBER(E80),ISNUMBER(F80)),IF(AND(F80&gt;E80,YEAR(E80)=2026,(F80-E80)*1440&lt;=1140),1,0),0)</f>
      </c>
      <c r="T80">
        <f>IF(S80=1,MATCH(INT(E80),'Parámetros'!$A$5:$A$7,1),"")</f>
      </c>
      <c r="U80">
        <f>IF(S80=1,INDEX('Parámetros'!$C$5:$C$7,T80)/24,"")</f>
      </c>
      <c r="V80">
        <f>IF(S80=1,ROUND((F80-E80)*1440,0),"")</f>
      </c>
      <c r="W80">
        <f>IF(S80=1,MIN(N(G80),V80),"")</f>
      </c>
      <c r="X80">
        <f>IF(S80=1,E80+(INT(V80/2)-INT(W80/2))/1440,"")</f>
      </c>
      <c r="Y80">
        <f>IF(S80=1,X80+W80/1440,"")</f>
      </c>
      <c r="Z80">
        <f>IF(S80=1,MIN(F80,IF(E80+U80&lt;=X80,E80+U80,E80+U80+W80/1440)),"")</f>
      </c>
      <c r="AA80">
        <f>IF(S80=1,INT(E80)+1,"")</f>
      </c>
      <c r="AB80">
        <f>IF(S80=1,IF(OR(WEEKDAY(AA80-1)=1,COUNTIF('Festivos 2026'!$A$5:$A$40,AA80-1)&gt;0),1,0),"")</f>
      </c>
      <c r="AC80">
        <f>IF(S80=1,IF(OR(WEEKDAY(AA80)=1,COUNTIF('Festivos 2026'!$A$5:$A$40,AA80)&gt;0),1,0),"")</f>
      </c>
      <c r="AD80">
        <f>IF(S80=1,IF(Y80&lt;=Z80,1,0),"")</f>
      </c>
      <c r="AE80">
        <f>IF(S80=1,MAX(0,MIN(Z80,AA80)-E80),"")</f>
      </c>
      <c r="AF80">
        <f>IF(S80=1,MAX(0,MIN(MIN(Z80,AA80),(AA80-1)+6/24)-E80)+MAX(0,MIN(Z80,AA80)-MAX(E80,(AA80-1)+19/24)),"")</f>
      </c>
      <c r="AG80">
        <f>IF(S80=1,MAX(0,Z80-MAX(E80,AA80)),"")</f>
      </c>
      <c r="AH80">
        <f>IF(S80=1,MAX(0,MIN(Z80,AA80+6/24)-MAX(E80,AA80))+MAX(0,Z80-MAX(MAX(E80,AA80),AA80+19/24)),"")</f>
      </c>
      <c r="AI80">
        <f>IF(S80=1,MAX(0,MIN(F80,AA80)-Z80),"")</f>
      </c>
      <c r="AJ80">
        <f>IF(S80=1,MAX(0,MIN(MIN(F80,AA80),(AA80-1)+6/24)-Z80)+MAX(0,MIN(F80,AA80)-MAX(Z80,(AA80-1)+19/24)),"")</f>
      </c>
      <c r="AK80">
        <f>IF(S80=1,MAX(0,F80-MAX(Z80,AA80)),"")</f>
      </c>
      <c r="AL80">
        <f>IF(S80=1,MAX(0,MIN(F80,AA80+6/24)-MAX(Z80,AA80))+MAX(0,F80-MAX(MAX(Z80,AA80),AA80+19/24)),"")</f>
      </c>
      <c r="AM80">
        <f>IF(S80=1,MAX(0,MIN(Y80,AA80)-X80),"")</f>
      </c>
      <c r="AN80">
        <f>IF(S80=1,MAX(0,MIN(MIN(Y80,AA80),(AA80-1)+6/24)-X80)+MAX(0,MIN(Y80,AA80)-MAX(X80,(AA80-1)+19/24)),"")</f>
      </c>
      <c r="AO80">
        <f>IF(S80=1,MAX(0,Y80-MAX(X80,AA80)),"")</f>
      </c>
      <c r="AP80">
        <f>IF(S80=1,MAX(0,MIN(Y80,AA80+6/24)-MAX(X80,AA80))+MAX(0,Y80-MAX(MAX(X80,AA80),AA80+19/24)),"")</f>
      </c>
      <c r="AQ80">
        <f>IF(S80=1,(AE80-AF80)-AD80*(AM80-AN80),"")</f>
      </c>
      <c r="AR80">
        <f>IF(S80=1,AF80-AD80*AN80,"")</f>
      </c>
      <c r="AS80">
        <f>IF(S80=1,(AI80-AJ80)-(1-AD80)*(AM80-AN80),"")</f>
      </c>
      <c r="AT80">
        <f>IF(S80=1,AJ80-(1-AD80)*AN80,"")</f>
      </c>
      <c r="AU80">
        <f>IF(S80=1,(AG80-AH80)-AD80*(AO80-AP80),"")</f>
      </c>
      <c r="AV80">
        <f>IF(S80=1,AH80-AD80*AP80,"")</f>
      </c>
      <c r="AW80">
        <f>IF(S80=1,(AK80-AL80)-(1-AD80)*(AO80-AP80),"")</f>
      </c>
      <c r="AX80">
        <f>IF(S80=1,AL80-(1-AD80)*AP80,"")</f>
      </c>
    </row>
    <row r="81" spans="1:50" x14ac:dyDescent="0.25">
      <c r="A81" s="14"/>
      <c r="B81" s="14"/>
      <c r="C81" s="15"/>
      <c r="D81" s="10">
        <f>IF(J81="","",J81*(K81*INDEX('Parámetros'!$E$5:$E$7,T81)+L81*INDEX('Parámetros'!$F$5:$F$7,T81)+M81*INDEX('Parámetros'!$G$5:$G$7,T81)+N81*INDEX('Parámetros'!$H$5:$H$7,T81)+O81*INDEX('Parámetros'!$I$5:$I$7,T81)+P81*INDEX('Parámetros'!$J$5:$J$7,T81)+Q81*INDEX('Parámetros'!$K$5:$K$7,T81)+R81*INDEX('Parámetros'!$L$5:$L$7,T81)))</f>
      </c>
      <c r="E81" s="16"/>
      <c r="F81" s="16"/>
      <c r="G81" s="14"/>
      <c r="H81" s="14"/>
      <c r="I81" s="12">
        <f>IF(AND(E81="",F81=""),"",IF(S81=1,(V81-W81)/60,"Revisa entrada y salida"))</f>
      </c>
      <c r="J81" s="13">
        <f>IF(OR(S81&lt;&gt;1,C81=""),"",C81/INDEX('Parámetros'!$D$5:$D$7,T81))</f>
      </c>
      <c r="K81" s="12">
        <f>IF(S81=1,ROUND(1440*((1-AB81)*AS81+(1-AC81)*AW81),0)/60,"")</f>
      </c>
      <c r="L81" s="12">
        <f>IF(S81=1,ROUND(1440*((1-AB81)*AT81+(1-AC81)*AX81),0)/60,"")</f>
      </c>
      <c r="M81" s="12">
        <f>IF(S81=1,ROUND(1440*((1-AB81)*AR81+(1-AC81)*AV81),0)/60,"")</f>
      </c>
      <c r="N81" s="12">
        <f>IF(S81=1,ROUND(1440*(IF(OR(H81="Sí",H81="Si"),AB81*AQ81+AC81*AU81,0)),0)/60,"")</f>
      </c>
      <c r="O81" s="12">
        <f>IF(S81=1,ROUND(1440*(IF(OR(H81="Sí",H81="Si"),0,AB81*AQ81+AC81*AU81)),0)/60,"")</f>
      </c>
      <c r="P81" s="12">
        <f>IF(S81=1,ROUND(1440*(AB81*AR81+AC81*AV81),0)/60,"")</f>
      </c>
      <c r="Q81" s="12">
        <f>IF(S81=1,ROUND(1440*(AB81*AS81+AC81*AW81),0)/60,"")</f>
      </c>
      <c r="R81" s="12">
        <f>IF(S81=1,ROUND(1440*(AB81*AT81+AC81*AX81),0)/60,"")</f>
      </c>
      <c r="S81">
        <f>IF(AND(ISNUMBER(E81),ISNUMBER(F81)),IF(AND(F81&gt;E81,YEAR(E81)=2026,(F81-E81)*1440&lt;=1140),1,0),0)</f>
      </c>
      <c r="T81">
        <f>IF(S81=1,MATCH(INT(E81),'Parámetros'!$A$5:$A$7,1),"")</f>
      </c>
      <c r="U81">
        <f>IF(S81=1,INDEX('Parámetros'!$C$5:$C$7,T81)/24,"")</f>
      </c>
      <c r="V81">
        <f>IF(S81=1,ROUND((F81-E81)*1440,0),"")</f>
      </c>
      <c r="W81">
        <f>IF(S81=1,MIN(N(G81),V81),"")</f>
      </c>
      <c r="X81">
        <f>IF(S81=1,E81+(INT(V81/2)-INT(W81/2))/1440,"")</f>
      </c>
      <c r="Y81">
        <f>IF(S81=1,X81+W81/1440,"")</f>
      </c>
      <c r="Z81">
        <f>IF(S81=1,MIN(F81,IF(E81+U81&lt;=X81,E81+U81,E81+U81+W81/1440)),"")</f>
      </c>
      <c r="AA81">
        <f>IF(S81=1,INT(E81)+1,"")</f>
      </c>
      <c r="AB81">
        <f>IF(S81=1,IF(OR(WEEKDAY(AA81-1)=1,COUNTIF('Festivos 2026'!$A$5:$A$40,AA81-1)&gt;0),1,0),"")</f>
      </c>
      <c r="AC81">
        <f>IF(S81=1,IF(OR(WEEKDAY(AA81)=1,COUNTIF('Festivos 2026'!$A$5:$A$40,AA81)&gt;0),1,0),"")</f>
      </c>
      <c r="AD81">
        <f>IF(S81=1,IF(Y81&lt;=Z81,1,0),"")</f>
      </c>
      <c r="AE81">
        <f>IF(S81=1,MAX(0,MIN(Z81,AA81)-E81),"")</f>
      </c>
      <c r="AF81">
        <f>IF(S81=1,MAX(0,MIN(MIN(Z81,AA81),(AA81-1)+6/24)-E81)+MAX(0,MIN(Z81,AA81)-MAX(E81,(AA81-1)+19/24)),"")</f>
      </c>
      <c r="AG81">
        <f>IF(S81=1,MAX(0,Z81-MAX(E81,AA81)),"")</f>
      </c>
      <c r="AH81">
        <f>IF(S81=1,MAX(0,MIN(Z81,AA81+6/24)-MAX(E81,AA81))+MAX(0,Z81-MAX(MAX(E81,AA81),AA81+19/24)),"")</f>
      </c>
      <c r="AI81">
        <f>IF(S81=1,MAX(0,MIN(F81,AA81)-Z81),"")</f>
      </c>
      <c r="AJ81">
        <f>IF(S81=1,MAX(0,MIN(MIN(F81,AA81),(AA81-1)+6/24)-Z81)+MAX(0,MIN(F81,AA81)-MAX(Z81,(AA81-1)+19/24)),"")</f>
      </c>
      <c r="AK81">
        <f>IF(S81=1,MAX(0,F81-MAX(Z81,AA81)),"")</f>
      </c>
      <c r="AL81">
        <f>IF(S81=1,MAX(0,MIN(F81,AA81+6/24)-MAX(Z81,AA81))+MAX(0,F81-MAX(MAX(Z81,AA81),AA81+19/24)),"")</f>
      </c>
      <c r="AM81">
        <f>IF(S81=1,MAX(0,MIN(Y81,AA81)-X81),"")</f>
      </c>
      <c r="AN81">
        <f>IF(S81=1,MAX(0,MIN(MIN(Y81,AA81),(AA81-1)+6/24)-X81)+MAX(0,MIN(Y81,AA81)-MAX(X81,(AA81-1)+19/24)),"")</f>
      </c>
      <c r="AO81">
        <f>IF(S81=1,MAX(0,Y81-MAX(X81,AA81)),"")</f>
      </c>
      <c r="AP81">
        <f>IF(S81=1,MAX(0,MIN(Y81,AA81+6/24)-MAX(X81,AA81))+MAX(0,Y81-MAX(MAX(X81,AA81),AA81+19/24)),"")</f>
      </c>
      <c r="AQ81">
        <f>IF(S81=1,(AE81-AF81)-AD81*(AM81-AN81),"")</f>
      </c>
      <c r="AR81">
        <f>IF(S81=1,AF81-AD81*AN81,"")</f>
      </c>
      <c r="AS81">
        <f>IF(S81=1,(AI81-AJ81)-(1-AD81)*(AM81-AN81),"")</f>
      </c>
      <c r="AT81">
        <f>IF(S81=1,AJ81-(1-AD81)*AN81,"")</f>
      </c>
      <c r="AU81">
        <f>IF(S81=1,(AG81-AH81)-AD81*(AO81-AP81),"")</f>
      </c>
      <c r="AV81">
        <f>IF(S81=1,AH81-AD81*AP81,"")</f>
      </c>
      <c r="AW81">
        <f>IF(S81=1,(AK81-AL81)-(1-AD81)*(AO81-AP81),"")</f>
      </c>
      <c r="AX81">
        <f>IF(S81=1,AL81-(1-AD81)*AP81,"")</f>
      </c>
    </row>
    <row r="82" spans="1:50" x14ac:dyDescent="0.25">
      <c r="A82" s="14"/>
      <c r="B82" s="14"/>
      <c r="C82" s="15"/>
      <c r="D82" s="10">
        <f>IF(J82="","",J82*(K82*INDEX('Parámetros'!$E$5:$E$7,T82)+L82*INDEX('Parámetros'!$F$5:$F$7,T82)+M82*INDEX('Parámetros'!$G$5:$G$7,T82)+N82*INDEX('Parámetros'!$H$5:$H$7,T82)+O82*INDEX('Parámetros'!$I$5:$I$7,T82)+P82*INDEX('Parámetros'!$J$5:$J$7,T82)+Q82*INDEX('Parámetros'!$K$5:$K$7,T82)+R82*INDEX('Parámetros'!$L$5:$L$7,T82)))</f>
      </c>
      <c r="E82" s="16"/>
      <c r="F82" s="16"/>
      <c r="G82" s="14"/>
      <c r="H82" s="14"/>
      <c r="I82" s="12">
        <f>IF(AND(E82="",F82=""),"",IF(S82=1,(V82-W82)/60,"Revisa entrada y salida"))</f>
      </c>
      <c r="J82" s="13">
        <f>IF(OR(S82&lt;&gt;1,C82=""),"",C82/INDEX('Parámetros'!$D$5:$D$7,T82))</f>
      </c>
      <c r="K82" s="12">
        <f>IF(S82=1,ROUND(1440*((1-AB82)*AS82+(1-AC82)*AW82),0)/60,"")</f>
      </c>
      <c r="L82" s="12">
        <f>IF(S82=1,ROUND(1440*((1-AB82)*AT82+(1-AC82)*AX82),0)/60,"")</f>
      </c>
      <c r="M82" s="12">
        <f>IF(S82=1,ROUND(1440*((1-AB82)*AR82+(1-AC82)*AV82),0)/60,"")</f>
      </c>
      <c r="N82" s="12">
        <f>IF(S82=1,ROUND(1440*(IF(OR(H82="Sí",H82="Si"),AB82*AQ82+AC82*AU82,0)),0)/60,"")</f>
      </c>
      <c r="O82" s="12">
        <f>IF(S82=1,ROUND(1440*(IF(OR(H82="Sí",H82="Si"),0,AB82*AQ82+AC82*AU82)),0)/60,"")</f>
      </c>
      <c r="P82" s="12">
        <f>IF(S82=1,ROUND(1440*(AB82*AR82+AC82*AV82),0)/60,"")</f>
      </c>
      <c r="Q82" s="12">
        <f>IF(S82=1,ROUND(1440*(AB82*AS82+AC82*AW82),0)/60,"")</f>
      </c>
      <c r="R82" s="12">
        <f>IF(S82=1,ROUND(1440*(AB82*AT82+AC82*AX82),0)/60,"")</f>
      </c>
      <c r="S82">
        <f>IF(AND(ISNUMBER(E82),ISNUMBER(F82)),IF(AND(F82&gt;E82,YEAR(E82)=2026,(F82-E82)*1440&lt;=1140),1,0),0)</f>
      </c>
      <c r="T82">
        <f>IF(S82=1,MATCH(INT(E82),'Parámetros'!$A$5:$A$7,1),"")</f>
      </c>
      <c r="U82">
        <f>IF(S82=1,INDEX('Parámetros'!$C$5:$C$7,T82)/24,"")</f>
      </c>
      <c r="V82">
        <f>IF(S82=1,ROUND((F82-E82)*1440,0),"")</f>
      </c>
      <c r="W82">
        <f>IF(S82=1,MIN(N(G82),V82),"")</f>
      </c>
      <c r="X82">
        <f>IF(S82=1,E82+(INT(V82/2)-INT(W82/2))/1440,"")</f>
      </c>
      <c r="Y82">
        <f>IF(S82=1,X82+W82/1440,"")</f>
      </c>
      <c r="Z82">
        <f>IF(S82=1,MIN(F82,IF(E82+U82&lt;=X82,E82+U82,E82+U82+W82/1440)),"")</f>
      </c>
      <c r="AA82">
        <f>IF(S82=1,INT(E82)+1,"")</f>
      </c>
      <c r="AB82">
        <f>IF(S82=1,IF(OR(WEEKDAY(AA82-1)=1,COUNTIF('Festivos 2026'!$A$5:$A$40,AA82-1)&gt;0),1,0),"")</f>
      </c>
      <c r="AC82">
        <f>IF(S82=1,IF(OR(WEEKDAY(AA82)=1,COUNTIF('Festivos 2026'!$A$5:$A$40,AA82)&gt;0),1,0),"")</f>
      </c>
      <c r="AD82">
        <f>IF(S82=1,IF(Y82&lt;=Z82,1,0),"")</f>
      </c>
      <c r="AE82">
        <f>IF(S82=1,MAX(0,MIN(Z82,AA82)-E82),"")</f>
      </c>
      <c r="AF82">
        <f>IF(S82=1,MAX(0,MIN(MIN(Z82,AA82),(AA82-1)+6/24)-E82)+MAX(0,MIN(Z82,AA82)-MAX(E82,(AA82-1)+19/24)),"")</f>
      </c>
      <c r="AG82">
        <f>IF(S82=1,MAX(0,Z82-MAX(E82,AA82)),"")</f>
      </c>
      <c r="AH82">
        <f>IF(S82=1,MAX(0,MIN(Z82,AA82+6/24)-MAX(E82,AA82))+MAX(0,Z82-MAX(MAX(E82,AA82),AA82+19/24)),"")</f>
      </c>
      <c r="AI82">
        <f>IF(S82=1,MAX(0,MIN(F82,AA82)-Z82),"")</f>
      </c>
      <c r="AJ82">
        <f>IF(S82=1,MAX(0,MIN(MIN(F82,AA82),(AA82-1)+6/24)-Z82)+MAX(0,MIN(F82,AA82)-MAX(Z82,(AA82-1)+19/24)),"")</f>
      </c>
      <c r="AK82">
        <f>IF(S82=1,MAX(0,F82-MAX(Z82,AA82)),"")</f>
      </c>
      <c r="AL82">
        <f>IF(S82=1,MAX(0,MIN(F82,AA82+6/24)-MAX(Z82,AA82))+MAX(0,F82-MAX(MAX(Z82,AA82),AA82+19/24)),"")</f>
      </c>
      <c r="AM82">
        <f>IF(S82=1,MAX(0,MIN(Y82,AA82)-X82),"")</f>
      </c>
      <c r="AN82">
        <f>IF(S82=1,MAX(0,MIN(MIN(Y82,AA82),(AA82-1)+6/24)-X82)+MAX(0,MIN(Y82,AA82)-MAX(X82,(AA82-1)+19/24)),"")</f>
      </c>
      <c r="AO82">
        <f>IF(S82=1,MAX(0,Y82-MAX(X82,AA82)),"")</f>
      </c>
      <c r="AP82">
        <f>IF(S82=1,MAX(0,MIN(Y82,AA82+6/24)-MAX(X82,AA82))+MAX(0,Y82-MAX(MAX(X82,AA82),AA82+19/24)),"")</f>
      </c>
      <c r="AQ82">
        <f>IF(S82=1,(AE82-AF82)-AD82*(AM82-AN82),"")</f>
      </c>
      <c r="AR82">
        <f>IF(S82=1,AF82-AD82*AN82,"")</f>
      </c>
      <c r="AS82">
        <f>IF(S82=1,(AI82-AJ82)-(1-AD82)*(AM82-AN82),"")</f>
      </c>
      <c r="AT82">
        <f>IF(S82=1,AJ82-(1-AD82)*AN82,"")</f>
      </c>
      <c r="AU82">
        <f>IF(S82=1,(AG82-AH82)-AD82*(AO82-AP82),"")</f>
      </c>
      <c r="AV82">
        <f>IF(S82=1,AH82-AD82*AP82,"")</f>
      </c>
      <c r="AW82">
        <f>IF(S82=1,(AK82-AL82)-(1-AD82)*(AO82-AP82),"")</f>
      </c>
      <c r="AX82">
        <f>IF(S82=1,AL82-(1-AD82)*AP82,"")</f>
      </c>
    </row>
    <row r="83" spans="1:50" x14ac:dyDescent="0.25">
      <c r="A83" s="14"/>
      <c r="B83" s="14"/>
      <c r="C83" s="15"/>
      <c r="D83" s="10">
        <f>IF(J83="","",J83*(K83*INDEX('Parámetros'!$E$5:$E$7,T83)+L83*INDEX('Parámetros'!$F$5:$F$7,T83)+M83*INDEX('Parámetros'!$G$5:$G$7,T83)+N83*INDEX('Parámetros'!$H$5:$H$7,T83)+O83*INDEX('Parámetros'!$I$5:$I$7,T83)+P83*INDEX('Parámetros'!$J$5:$J$7,T83)+Q83*INDEX('Parámetros'!$K$5:$K$7,T83)+R83*INDEX('Parámetros'!$L$5:$L$7,T83)))</f>
      </c>
      <c r="E83" s="16"/>
      <c r="F83" s="16"/>
      <c r="G83" s="14"/>
      <c r="H83" s="14"/>
      <c r="I83" s="12">
        <f>IF(AND(E83="",F83=""),"",IF(S83=1,(V83-W83)/60,"Revisa entrada y salida"))</f>
      </c>
      <c r="J83" s="13">
        <f>IF(OR(S83&lt;&gt;1,C83=""),"",C83/INDEX('Parámetros'!$D$5:$D$7,T83))</f>
      </c>
      <c r="K83" s="12">
        <f>IF(S83=1,ROUND(1440*((1-AB83)*AS83+(1-AC83)*AW83),0)/60,"")</f>
      </c>
      <c r="L83" s="12">
        <f>IF(S83=1,ROUND(1440*((1-AB83)*AT83+(1-AC83)*AX83),0)/60,"")</f>
      </c>
      <c r="M83" s="12">
        <f>IF(S83=1,ROUND(1440*((1-AB83)*AR83+(1-AC83)*AV83),0)/60,"")</f>
      </c>
      <c r="N83" s="12">
        <f>IF(S83=1,ROUND(1440*(IF(OR(H83="Sí",H83="Si"),AB83*AQ83+AC83*AU83,0)),0)/60,"")</f>
      </c>
      <c r="O83" s="12">
        <f>IF(S83=1,ROUND(1440*(IF(OR(H83="Sí",H83="Si"),0,AB83*AQ83+AC83*AU83)),0)/60,"")</f>
      </c>
      <c r="P83" s="12">
        <f>IF(S83=1,ROUND(1440*(AB83*AR83+AC83*AV83),0)/60,"")</f>
      </c>
      <c r="Q83" s="12">
        <f>IF(S83=1,ROUND(1440*(AB83*AS83+AC83*AW83),0)/60,"")</f>
      </c>
      <c r="R83" s="12">
        <f>IF(S83=1,ROUND(1440*(AB83*AT83+AC83*AX83),0)/60,"")</f>
      </c>
      <c r="S83">
        <f>IF(AND(ISNUMBER(E83),ISNUMBER(F83)),IF(AND(F83&gt;E83,YEAR(E83)=2026,(F83-E83)*1440&lt;=1140),1,0),0)</f>
      </c>
      <c r="T83">
        <f>IF(S83=1,MATCH(INT(E83),'Parámetros'!$A$5:$A$7,1),"")</f>
      </c>
      <c r="U83">
        <f>IF(S83=1,INDEX('Parámetros'!$C$5:$C$7,T83)/24,"")</f>
      </c>
      <c r="V83">
        <f>IF(S83=1,ROUND((F83-E83)*1440,0),"")</f>
      </c>
      <c r="W83">
        <f>IF(S83=1,MIN(N(G83),V83),"")</f>
      </c>
      <c r="X83">
        <f>IF(S83=1,E83+(INT(V83/2)-INT(W83/2))/1440,"")</f>
      </c>
      <c r="Y83">
        <f>IF(S83=1,X83+W83/1440,"")</f>
      </c>
      <c r="Z83">
        <f>IF(S83=1,MIN(F83,IF(E83+U83&lt;=X83,E83+U83,E83+U83+W83/1440)),"")</f>
      </c>
      <c r="AA83">
        <f>IF(S83=1,INT(E83)+1,"")</f>
      </c>
      <c r="AB83">
        <f>IF(S83=1,IF(OR(WEEKDAY(AA83-1)=1,COUNTIF('Festivos 2026'!$A$5:$A$40,AA83-1)&gt;0),1,0),"")</f>
      </c>
      <c r="AC83">
        <f>IF(S83=1,IF(OR(WEEKDAY(AA83)=1,COUNTIF('Festivos 2026'!$A$5:$A$40,AA83)&gt;0),1,0),"")</f>
      </c>
      <c r="AD83">
        <f>IF(S83=1,IF(Y83&lt;=Z83,1,0),"")</f>
      </c>
      <c r="AE83">
        <f>IF(S83=1,MAX(0,MIN(Z83,AA83)-E83),"")</f>
      </c>
      <c r="AF83">
        <f>IF(S83=1,MAX(0,MIN(MIN(Z83,AA83),(AA83-1)+6/24)-E83)+MAX(0,MIN(Z83,AA83)-MAX(E83,(AA83-1)+19/24)),"")</f>
      </c>
      <c r="AG83">
        <f>IF(S83=1,MAX(0,Z83-MAX(E83,AA83)),"")</f>
      </c>
      <c r="AH83">
        <f>IF(S83=1,MAX(0,MIN(Z83,AA83+6/24)-MAX(E83,AA83))+MAX(0,Z83-MAX(MAX(E83,AA83),AA83+19/24)),"")</f>
      </c>
      <c r="AI83">
        <f>IF(S83=1,MAX(0,MIN(F83,AA83)-Z83),"")</f>
      </c>
      <c r="AJ83">
        <f>IF(S83=1,MAX(0,MIN(MIN(F83,AA83),(AA83-1)+6/24)-Z83)+MAX(0,MIN(F83,AA83)-MAX(Z83,(AA83-1)+19/24)),"")</f>
      </c>
      <c r="AK83">
        <f>IF(S83=1,MAX(0,F83-MAX(Z83,AA83)),"")</f>
      </c>
      <c r="AL83">
        <f>IF(S83=1,MAX(0,MIN(F83,AA83+6/24)-MAX(Z83,AA83))+MAX(0,F83-MAX(MAX(Z83,AA83),AA83+19/24)),"")</f>
      </c>
      <c r="AM83">
        <f>IF(S83=1,MAX(0,MIN(Y83,AA83)-X83),"")</f>
      </c>
      <c r="AN83">
        <f>IF(S83=1,MAX(0,MIN(MIN(Y83,AA83),(AA83-1)+6/24)-X83)+MAX(0,MIN(Y83,AA83)-MAX(X83,(AA83-1)+19/24)),"")</f>
      </c>
      <c r="AO83">
        <f>IF(S83=1,MAX(0,Y83-MAX(X83,AA83)),"")</f>
      </c>
      <c r="AP83">
        <f>IF(S83=1,MAX(0,MIN(Y83,AA83+6/24)-MAX(X83,AA83))+MAX(0,Y83-MAX(MAX(X83,AA83),AA83+19/24)),"")</f>
      </c>
      <c r="AQ83">
        <f>IF(S83=1,(AE83-AF83)-AD83*(AM83-AN83),"")</f>
      </c>
      <c r="AR83">
        <f>IF(S83=1,AF83-AD83*AN83,"")</f>
      </c>
      <c r="AS83">
        <f>IF(S83=1,(AI83-AJ83)-(1-AD83)*(AM83-AN83),"")</f>
      </c>
      <c r="AT83">
        <f>IF(S83=1,AJ83-(1-AD83)*AN83,"")</f>
      </c>
      <c r="AU83">
        <f>IF(S83=1,(AG83-AH83)-AD83*(AO83-AP83),"")</f>
      </c>
      <c r="AV83">
        <f>IF(S83=1,AH83-AD83*AP83,"")</f>
      </c>
      <c r="AW83">
        <f>IF(S83=1,(AK83-AL83)-(1-AD83)*(AO83-AP83),"")</f>
      </c>
      <c r="AX83">
        <f>IF(S83=1,AL83-(1-AD83)*AP83,"")</f>
      </c>
    </row>
    <row r="84" spans="1:50" x14ac:dyDescent="0.25">
      <c r="A84" s="14"/>
      <c r="B84" s="14"/>
      <c r="C84" s="15"/>
      <c r="D84" s="10">
        <f>IF(J84="","",J84*(K84*INDEX('Parámetros'!$E$5:$E$7,T84)+L84*INDEX('Parámetros'!$F$5:$F$7,T84)+M84*INDEX('Parámetros'!$G$5:$G$7,T84)+N84*INDEX('Parámetros'!$H$5:$H$7,T84)+O84*INDEX('Parámetros'!$I$5:$I$7,T84)+P84*INDEX('Parámetros'!$J$5:$J$7,T84)+Q84*INDEX('Parámetros'!$K$5:$K$7,T84)+R84*INDEX('Parámetros'!$L$5:$L$7,T84)))</f>
      </c>
      <c r="E84" s="16"/>
      <c r="F84" s="16"/>
      <c r="G84" s="14"/>
      <c r="H84" s="14"/>
      <c r="I84" s="12">
        <f>IF(AND(E84="",F84=""),"",IF(S84=1,(V84-W84)/60,"Revisa entrada y salida"))</f>
      </c>
      <c r="J84" s="13">
        <f>IF(OR(S84&lt;&gt;1,C84=""),"",C84/INDEX('Parámetros'!$D$5:$D$7,T84))</f>
      </c>
      <c r="K84" s="12">
        <f>IF(S84=1,ROUND(1440*((1-AB84)*AS84+(1-AC84)*AW84),0)/60,"")</f>
      </c>
      <c r="L84" s="12">
        <f>IF(S84=1,ROUND(1440*((1-AB84)*AT84+(1-AC84)*AX84),0)/60,"")</f>
      </c>
      <c r="M84" s="12">
        <f>IF(S84=1,ROUND(1440*((1-AB84)*AR84+(1-AC84)*AV84),0)/60,"")</f>
      </c>
      <c r="N84" s="12">
        <f>IF(S84=1,ROUND(1440*(IF(OR(H84="Sí",H84="Si"),AB84*AQ84+AC84*AU84,0)),0)/60,"")</f>
      </c>
      <c r="O84" s="12">
        <f>IF(S84=1,ROUND(1440*(IF(OR(H84="Sí",H84="Si"),0,AB84*AQ84+AC84*AU84)),0)/60,"")</f>
      </c>
      <c r="P84" s="12">
        <f>IF(S84=1,ROUND(1440*(AB84*AR84+AC84*AV84),0)/60,"")</f>
      </c>
      <c r="Q84" s="12">
        <f>IF(S84=1,ROUND(1440*(AB84*AS84+AC84*AW84),0)/60,"")</f>
      </c>
      <c r="R84" s="12">
        <f>IF(S84=1,ROUND(1440*(AB84*AT84+AC84*AX84),0)/60,"")</f>
      </c>
      <c r="S84">
        <f>IF(AND(ISNUMBER(E84),ISNUMBER(F84)),IF(AND(F84&gt;E84,YEAR(E84)=2026,(F84-E84)*1440&lt;=1140),1,0),0)</f>
      </c>
      <c r="T84">
        <f>IF(S84=1,MATCH(INT(E84),'Parámetros'!$A$5:$A$7,1),"")</f>
      </c>
      <c r="U84">
        <f>IF(S84=1,INDEX('Parámetros'!$C$5:$C$7,T84)/24,"")</f>
      </c>
      <c r="V84">
        <f>IF(S84=1,ROUND((F84-E84)*1440,0),"")</f>
      </c>
      <c r="W84">
        <f>IF(S84=1,MIN(N(G84),V84),"")</f>
      </c>
      <c r="X84">
        <f>IF(S84=1,E84+(INT(V84/2)-INT(W84/2))/1440,"")</f>
      </c>
      <c r="Y84">
        <f>IF(S84=1,X84+W84/1440,"")</f>
      </c>
      <c r="Z84">
        <f>IF(S84=1,MIN(F84,IF(E84+U84&lt;=X84,E84+U84,E84+U84+W84/1440)),"")</f>
      </c>
      <c r="AA84">
        <f>IF(S84=1,INT(E84)+1,"")</f>
      </c>
      <c r="AB84">
        <f>IF(S84=1,IF(OR(WEEKDAY(AA84-1)=1,COUNTIF('Festivos 2026'!$A$5:$A$40,AA84-1)&gt;0),1,0),"")</f>
      </c>
      <c r="AC84">
        <f>IF(S84=1,IF(OR(WEEKDAY(AA84)=1,COUNTIF('Festivos 2026'!$A$5:$A$40,AA84)&gt;0),1,0),"")</f>
      </c>
      <c r="AD84">
        <f>IF(S84=1,IF(Y84&lt;=Z84,1,0),"")</f>
      </c>
      <c r="AE84">
        <f>IF(S84=1,MAX(0,MIN(Z84,AA84)-E84),"")</f>
      </c>
      <c r="AF84">
        <f>IF(S84=1,MAX(0,MIN(MIN(Z84,AA84),(AA84-1)+6/24)-E84)+MAX(0,MIN(Z84,AA84)-MAX(E84,(AA84-1)+19/24)),"")</f>
      </c>
      <c r="AG84">
        <f>IF(S84=1,MAX(0,Z84-MAX(E84,AA84)),"")</f>
      </c>
      <c r="AH84">
        <f>IF(S84=1,MAX(0,MIN(Z84,AA84+6/24)-MAX(E84,AA84))+MAX(0,Z84-MAX(MAX(E84,AA84),AA84+19/24)),"")</f>
      </c>
      <c r="AI84">
        <f>IF(S84=1,MAX(0,MIN(F84,AA84)-Z84),"")</f>
      </c>
      <c r="AJ84">
        <f>IF(S84=1,MAX(0,MIN(MIN(F84,AA84),(AA84-1)+6/24)-Z84)+MAX(0,MIN(F84,AA84)-MAX(Z84,(AA84-1)+19/24)),"")</f>
      </c>
      <c r="AK84">
        <f>IF(S84=1,MAX(0,F84-MAX(Z84,AA84)),"")</f>
      </c>
      <c r="AL84">
        <f>IF(S84=1,MAX(0,MIN(F84,AA84+6/24)-MAX(Z84,AA84))+MAX(0,F84-MAX(MAX(Z84,AA84),AA84+19/24)),"")</f>
      </c>
      <c r="AM84">
        <f>IF(S84=1,MAX(0,MIN(Y84,AA84)-X84),"")</f>
      </c>
      <c r="AN84">
        <f>IF(S84=1,MAX(0,MIN(MIN(Y84,AA84),(AA84-1)+6/24)-X84)+MAX(0,MIN(Y84,AA84)-MAX(X84,(AA84-1)+19/24)),"")</f>
      </c>
      <c r="AO84">
        <f>IF(S84=1,MAX(0,Y84-MAX(X84,AA84)),"")</f>
      </c>
      <c r="AP84">
        <f>IF(S84=1,MAX(0,MIN(Y84,AA84+6/24)-MAX(X84,AA84))+MAX(0,Y84-MAX(MAX(X84,AA84),AA84+19/24)),"")</f>
      </c>
      <c r="AQ84">
        <f>IF(S84=1,(AE84-AF84)-AD84*(AM84-AN84),"")</f>
      </c>
      <c r="AR84">
        <f>IF(S84=1,AF84-AD84*AN84,"")</f>
      </c>
      <c r="AS84">
        <f>IF(S84=1,(AI84-AJ84)-(1-AD84)*(AM84-AN84),"")</f>
      </c>
      <c r="AT84">
        <f>IF(S84=1,AJ84-(1-AD84)*AN84,"")</f>
      </c>
      <c r="AU84">
        <f>IF(S84=1,(AG84-AH84)-AD84*(AO84-AP84),"")</f>
      </c>
      <c r="AV84">
        <f>IF(S84=1,AH84-AD84*AP84,"")</f>
      </c>
      <c r="AW84">
        <f>IF(S84=1,(AK84-AL84)-(1-AD84)*(AO84-AP84),"")</f>
      </c>
      <c r="AX84">
        <f>IF(S84=1,AL84-(1-AD84)*AP84,"")</f>
      </c>
    </row>
    <row r="85" spans="1:50" x14ac:dyDescent="0.25">
      <c r="A85" s="14"/>
      <c r="B85" s="14"/>
      <c r="C85" s="15"/>
      <c r="D85" s="10">
        <f>IF(J85="","",J85*(K85*INDEX('Parámetros'!$E$5:$E$7,T85)+L85*INDEX('Parámetros'!$F$5:$F$7,T85)+M85*INDEX('Parámetros'!$G$5:$G$7,T85)+N85*INDEX('Parámetros'!$H$5:$H$7,T85)+O85*INDEX('Parámetros'!$I$5:$I$7,T85)+P85*INDEX('Parámetros'!$J$5:$J$7,T85)+Q85*INDEX('Parámetros'!$K$5:$K$7,T85)+R85*INDEX('Parámetros'!$L$5:$L$7,T85)))</f>
      </c>
      <c r="E85" s="16"/>
      <c r="F85" s="16"/>
      <c r="G85" s="14"/>
      <c r="H85" s="14"/>
      <c r="I85" s="12">
        <f>IF(AND(E85="",F85=""),"",IF(S85=1,(V85-W85)/60,"Revisa entrada y salida"))</f>
      </c>
      <c r="J85" s="13">
        <f>IF(OR(S85&lt;&gt;1,C85=""),"",C85/INDEX('Parámetros'!$D$5:$D$7,T85))</f>
      </c>
      <c r="K85" s="12">
        <f>IF(S85=1,ROUND(1440*((1-AB85)*AS85+(1-AC85)*AW85),0)/60,"")</f>
      </c>
      <c r="L85" s="12">
        <f>IF(S85=1,ROUND(1440*((1-AB85)*AT85+(1-AC85)*AX85),0)/60,"")</f>
      </c>
      <c r="M85" s="12">
        <f>IF(S85=1,ROUND(1440*((1-AB85)*AR85+(1-AC85)*AV85),0)/60,"")</f>
      </c>
      <c r="N85" s="12">
        <f>IF(S85=1,ROUND(1440*(IF(OR(H85="Sí",H85="Si"),AB85*AQ85+AC85*AU85,0)),0)/60,"")</f>
      </c>
      <c r="O85" s="12">
        <f>IF(S85=1,ROUND(1440*(IF(OR(H85="Sí",H85="Si"),0,AB85*AQ85+AC85*AU85)),0)/60,"")</f>
      </c>
      <c r="P85" s="12">
        <f>IF(S85=1,ROUND(1440*(AB85*AR85+AC85*AV85),0)/60,"")</f>
      </c>
      <c r="Q85" s="12">
        <f>IF(S85=1,ROUND(1440*(AB85*AS85+AC85*AW85),0)/60,"")</f>
      </c>
      <c r="R85" s="12">
        <f>IF(S85=1,ROUND(1440*(AB85*AT85+AC85*AX85),0)/60,"")</f>
      </c>
      <c r="S85">
        <f>IF(AND(ISNUMBER(E85),ISNUMBER(F85)),IF(AND(F85&gt;E85,YEAR(E85)=2026,(F85-E85)*1440&lt;=1140),1,0),0)</f>
      </c>
      <c r="T85">
        <f>IF(S85=1,MATCH(INT(E85),'Parámetros'!$A$5:$A$7,1),"")</f>
      </c>
      <c r="U85">
        <f>IF(S85=1,INDEX('Parámetros'!$C$5:$C$7,T85)/24,"")</f>
      </c>
      <c r="V85">
        <f>IF(S85=1,ROUND((F85-E85)*1440,0),"")</f>
      </c>
      <c r="W85">
        <f>IF(S85=1,MIN(N(G85),V85),"")</f>
      </c>
      <c r="X85">
        <f>IF(S85=1,E85+(INT(V85/2)-INT(W85/2))/1440,"")</f>
      </c>
      <c r="Y85">
        <f>IF(S85=1,X85+W85/1440,"")</f>
      </c>
      <c r="Z85">
        <f>IF(S85=1,MIN(F85,IF(E85+U85&lt;=X85,E85+U85,E85+U85+W85/1440)),"")</f>
      </c>
      <c r="AA85">
        <f>IF(S85=1,INT(E85)+1,"")</f>
      </c>
      <c r="AB85">
        <f>IF(S85=1,IF(OR(WEEKDAY(AA85-1)=1,COUNTIF('Festivos 2026'!$A$5:$A$40,AA85-1)&gt;0),1,0),"")</f>
      </c>
      <c r="AC85">
        <f>IF(S85=1,IF(OR(WEEKDAY(AA85)=1,COUNTIF('Festivos 2026'!$A$5:$A$40,AA85)&gt;0),1,0),"")</f>
      </c>
      <c r="AD85">
        <f>IF(S85=1,IF(Y85&lt;=Z85,1,0),"")</f>
      </c>
      <c r="AE85">
        <f>IF(S85=1,MAX(0,MIN(Z85,AA85)-E85),"")</f>
      </c>
      <c r="AF85">
        <f>IF(S85=1,MAX(0,MIN(MIN(Z85,AA85),(AA85-1)+6/24)-E85)+MAX(0,MIN(Z85,AA85)-MAX(E85,(AA85-1)+19/24)),"")</f>
      </c>
      <c r="AG85">
        <f>IF(S85=1,MAX(0,Z85-MAX(E85,AA85)),"")</f>
      </c>
      <c r="AH85">
        <f>IF(S85=1,MAX(0,MIN(Z85,AA85+6/24)-MAX(E85,AA85))+MAX(0,Z85-MAX(MAX(E85,AA85),AA85+19/24)),"")</f>
      </c>
      <c r="AI85">
        <f>IF(S85=1,MAX(0,MIN(F85,AA85)-Z85),"")</f>
      </c>
      <c r="AJ85">
        <f>IF(S85=1,MAX(0,MIN(MIN(F85,AA85),(AA85-1)+6/24)-Z85)+MAX(0,MIN(F85,AA85)-MAX(Z85,(AA85-1)+19/24)),"")</f>
      </c>
      <c r="AK85">
        <f>IF(S85=1,MAX(0,F85-MAX(Z85,AA85)),"")</f>
      </c>
      <c r="AL85">
        <f>IF(S85=1,MAX(0,MIN(F85,AA85+6/24)-MAX(Z85,AA85))+MAX(0,F85-MAX(MAX(Z85,AA85),AA85+19/24)),"")</f>
      </c>
      <c r="AM85">
        <f>IF(S85=1,MAX(0,MIN(Y85,AA85)-X85),"")</f>
      </c>
      <c r="AN85">
        <f>IF(S85=1,MAX(0,MIN(MIN(Y85,AA85),(AA85-1)+6/24)-X85)+MAX(0,MIN(Y85,AA85)-MAX(X85,(AA85-1)+19/24)),"")</f>
      </c>
      <c r="AO85">
        <f>IF(S85=1,MAX(0,Y85-MAX(X85,AA85)),"")</f>
      </c>
      <c r="AP85">
        <f>IF(S85=1,MAX(0,MIN(Y85,AA85+6/24)-MAX(X85,AA85))+MAX(0,Y85-MAX(MAX(X85,AA85),AA85+19/24)),"")</f>
      </c>
      <c r="AQ85">
        <f>IF(S85=1,(AE85-AF85)-AD85*(AM85-AN85),"")</f>
      </c>
      <c r="AR85">
        <f>IF(S85=1,AF85-AD85*AN85,"")</f>
      </c>
      <c r="AS85">
        <f>IF(S85=1,(AI85-AJ85)-(1-AD85)*(AM85-AN85),"")</f>
      </c>
      <c r="AT85">
        <f>IF(S85=1,AJ85-(1-AD85)*AN85,"")</f>
      </c>
      <c r="AU85">
        <f>IF(S85=1,(AG85-AH85)-AD85*(AO85-AP85),"")</f>
      </c>
      <c r="AV85">
        <f>IF(S85=1,AH85-AD85*AP85,"")</f>
      </c>
      <c r="AW85">
        <f>IF(S85=1,(AK85-AL85)-(1-AD85)*(AO85-AP85),"")</f>
      </c>
      <c r="AX85">
        <f>IF(S85=1,AL85-(1-AD85)*AP85,"")</f>
      </c>
    </row>
    <row r="86" spans="1:50" x14ac:dyDescent="0.25">
      <c r="A86" s="14"/>
      <c r="B86" s="14"/>
      <c r="C86" s="15"/>
      <c r="D86" s="10">
        <f>IF(J86="","",J86*(K86*INDEX('Parámetros'!$E$5:$E$7,T86)+L86*INDEX('Parámetros'!$F$5:$F$7,T86)+M86*INDEX('Parámetros'!$G$5:$G$7,T86)+N86*INDEX('Parámetros'!$H$5:$H$7,T86)+O86*INDEX('Parámetros'!$I$5:$I$7,T86)+P86*INDEX('Parámetros'!$J$5:$J$7,T86)+Q86*INDEX('Parámetros'!$K$5:$K$7,T86)+R86*INDEX('Parámetros'!$L$5:$L$7,T86)))</f>
      </c>
      <c r="E86" s="16"/>
      <c r="F86" s="16"/>
      <c r="G86" s="14"/>
      <c r="H86" s="14"/>
      <c r="I86" s="12">
        <f>IF(AND(E86="",F86=""),"",IF(S86=1,(V86-W86)/60,"Revisa entrada y salida"))</f>
      </c>
      <c r="J86" s="13">
        <f>IF(OR(S86&lt;&gt;1,C86=""),"",C86/INDEX('Parámetros'!$D$5:$D$7,T86))</f>
      </c>
      <c r="K86" s="12">
        <f>IF(S86=1,ROUND(1440*((1-AB86)*AS86+(1-AC86)*AW86),0)/60,"")</f>
      </c>
      <c r="L86" s="12">
        <f>IF(S86=1,ROUND(1440*((1-AB86)*AT86+(1-AC86)*AX86),0)/60,"")</f>
      </c>
      <c r="M86" s="12">
        <f>IF(S86=1,ROUND(1440*((1-AB86)*AR86+(1-AC86)*AV86),0)/60,"")</f>
      </c>
      <c r="N86" s="12">
        <f>IF(S86=1,ROUND(1440*(IF(OR(H86="Sí",H86="Si"),AB86*AQ86+AC86*AU86,0)),0)/60,"")</f>
      </c>
      <c r="O86" s="12">
        <f>IF(S86=1,ROUND(1440*(IF(OR(H86="Sí",H86="Si"),0,AB86*AQ86+AC86*AU86)),0)/60,"")</f>
      </c>
      <c r="P86" s="12">
        <f>IF(S86=1,ROUND(1440*(AB86*AR86+AC86*AV86),0)/60,"")</f>
      </c>
      <c r="Q86" s="12">
        <f>IF(S86=1,ROUND(1440*(AB86*AS86+AC86*AW86),0)/60,"")</f>
      </c>
      <c r="R86" s="12">
        <f>IF(S86=1,ROUND(1440*(AB86*AT86+AC86*AX86),0)/60,"")</f>
      </c>
      <c r="S86">
        <f>IF(AND(ISNUMBER(E86),ISNUMBER(F86)),IF(AND(F86&gt;E86,YEAR(E86)=2026,(F86-E86)*1440&lt;=1140),1,0),0)</f>
      </c>
      <c r="T86">
        <f>IF(S86=1,MATCH(INT(E86),'Parámetros'!$A$5:$A$7,1),"")</f>
      </c>
      <c r="U86">
        <f>IF(S86=1,INDEX('Parámetros'!$C$5:$C$7,T86)/24,"")</f>
      </c>
      <c r="V86">
        <f>IF(S86=1,ROUND((F86-E86)*1440,0),"")</f>
      </c>
      <c r="W86">
        <f>IF(S86=1,MIN(N(G86),V86),"")</f>
      </c>
      <c r="X86">
        <f>IF(S86=1,E86+(INT(V86/2)-INT(W86/2))/1440,"")</f>
      </c>
      <c r="Y86">
        <f>IF(S86=1,X86+W86/1440,"")</f>
      </c>
      <c r="Z86">
        <f>IF(S86=1,MIN(F86,IF(E86+U86&lt;=X86,E86+U86,E86+U86+W86/1440)),"")</f>
      </c>
      <c r="AA86">
        <f>IF(S86=1,INT(E86)+1,"")</f>
      </c>
      <c r="AB86">
        <f>IF(S86=1,IF(OR(WEEKDAY(AA86-1)=1,COUNTIF('Festivos 2026'!$A$5:$A$40,AA86-1)&gt;0),1,0),"")</f>
      </c>
      <c r="AC86">
        <f>IF(S86=1,IF(OR(WEEKDAY(AA86)=1,COUNTIF('Festivos 2026'!$A$5:$A$40,AA86)&gt;0),1,0),"")</f>
      </c>
      <c r="AD86">
        <f>IF(S86=1,IF(Y86&lt;=Z86,1,0),"")</f>
      </c>
      <c r="AE86">
        <f>IF(S86=1,MAX(0,MIN(Z86,AA86)-E86),"")</f>
      </c>
      <c r="AF86">
        <f>IF(S86=1,MAX(0,MIN(MIN(Z86,AA86),(AA86-1)+6/24)-E86)+MAX(0,MIN(Z86,AA86)-MAX(E86,(AA86-1)+19/24)),"")</f>
      </c>
      <c r="AG86">
        <f>IF(S86=1,MAX(0,Z86-MAX(E86,AA86)),"")</f>
      </c>
      <c r="AH86">
        <f>IF(S86=1,MAX(0,MIN(Z86,AA86+6/24)-MAX(E86,AA86))+MAX(0,Z86-MAX(MAX(E86,AA86),AA86+19/24)),"")</f>
      </c>
      <c r="AI86">
        <f>IF(S86=1,MAX(0,MIN(F86,AA86)-Z86),"")</f>
      </c>
      <c r="AJ86">
        <f>IF(S86=1,MAX(0,MIN(MIN(F86,AA86),(AA86-1)+6/24)-Z86)+MAX(0,MIN(F86,AA86)-MAX(Z86,(AA86-1)+19/24)),"")</f>
      </c>
      <c r="AK86">
        <f>IF(S86=1,MAX(0,F86-MAX(Z86,AA86)),"")</f>
      </c>
      <c r="AL86">
        <f>IF(S86=1,MAX(0,MIN(F86,AA86+6/24)-MAX(Z86,AA86))+MAX(0,F86-MAX(MAX(Z86,AA86),AA86+19/24)),"")</f>
      </c>
      <c r="AM86">
        <f>IF(S86=1,MAX(0,MIN(Y86,AA86)-X86),"")</f>
      </c>
      <c r="AN86">
        <f>IF(S86=1,MAX(0,MIN(MIN(Y86,AA86),(AA86-1)+6/24)-X86)+MAX(0,MIN(Y86,AA86)-MAX(X86,(AA86-1)+19/24)),"")</f>
      </c>
      <c r="AO86">
        <f>IF(S86=1,MAX(0,Y86-MAX(X86,AA86)),"")</f>
      </c>
      <c r="AP86">
        <f>IF(S86=1,MAX(0,MIN(Y86,AA86+6/24)-MAX(X86,AA86))+MAX(0,Y86-MAX(MAX(X86,AA86),AA86+19/24)),"")</f>
      </c>
      <c r="AQ86">
        <f>IF(S86=1,(AE86-AF86)-AD86*(AM86-AN86),"")</f>
      </c>
      <c r="AR86">
        <f>IF(S86=1,AF86-AD86*AN86,"")</f>
      </c>
      <c r="AS86">
        <f>IF(S86=1,(AI86-AJ86)-(1-AD86)*(AM86-AN86),"")</f>
      </c>
      <c r="AT86">
        <f>IF(S86=1,AJ86-(1-AD86)*AN86,"")</f>
      </c>
      <c r="AU86">
        <f>IF(S86=1,(AG86-AH86)-AD86*(AO86-AP86),"")</f>
      </c>
      <c r="AV86">
        <f>IF(S86=1,AH86-AD86*AP86,"")</f>
      </c>
      <c r="AW86">
        <f>IF(S86=1,(AK86-AL86)-(1-AD86)*(AO86-AP86),"")</f>
      </c>
      <c r="AX86">
        <f>IF(S86=1,AL86-(1-AD86)*AP86,"")</f>
      </c>
    </row>
    <row r="87" spans="1:50" x14ac:dyDescent="0.25">
      <c r="A87" s="14"/>
      <c r="B87" s="14"/>
      <c r="C87" s="15"/>
      <c r="D87" s="10">
        <f>IF(J87="","",J87*(K87*INDEX('Parámetros'!$E$5:$E$7,T87)+L87*INDEX('Parámetros'!$F$5:$F$7,T87)+M87*INDEX('Parámetros'!$G$5:$G$7,T87)+N87*INDEX('Parámetros'!$H$5:$H$7,T87)+O87*INDEX('Parámetros'!$I$5:$I$7,T87)+P87*INDEX('Parámetros'!$J$5:$J$7,T87)+Q87*INDEX('Parámetros'!$K$5:$K$7,T87)+R87*INDEX('Parámetros'!$L$5:$L$7,T87)))</f>
      </c>
      <c r="E87" s="16"/>
      <c r="F87" s="16"/>
      <c r="G87" s="14"/>
      <c r="H87" s="14"/>
      <c r="I87" s="12">
        <f>IF(AND(E87="",F87=""),"",IF(S87=1,(V87-W87)/60,"Revisa entrada y salida"))</f>
      </c>
      <c r="J87" s="13">
        <f>IF(OR(S87&lt;&gt;1,C87=""),"",C87/INDEX('Parámetros'!$D$5:$D$7,T87))</f>
      </c>
      <c r="K87" s="12">
        <f>IF(S87=1,ROUND(1440*((1-AB87)*AS87+(1-AC87)*AW87),0)/60,"")</f>
      </c>
      <c r="L87" s="12">
        <f>IF(S87=1,ROUND(1440*((1-AB87)*AT87+(1-AC87)*AX87),0)/60,"")</f>
      </c>
      <c r="M87" s="12">
        <f>IF(S87=1,ROUND(1440*((1-AB87)*AR87+(1-AC87)*AV87),0)/60,"")</f>
      </c>
      <c r="N87" s="12">
        <f>IF(S87=1,ROUND(1440*(IF(OR(H87="Sí",H87="Si"),AB87*AQ87+AC87*AU87,0)),0)/60,"")</f>
      </c>
      <c r="O87" s="12">
        <f>IF(S87=1,ROUND(1440*(IF(OR(H87="Sí",H87="Si"),0,AB87*AQ87+AC87*AU87)),0)/60,"")</f>
      </c>
      <c r="P87" s="12">
        <f>IF(S87=1,ROUND(1440*(AB87*AR87+AC87*AV87),0)/60,"")</f>
      </c>
      <c r="Q87" s="12">
        <f>IF(S87=1,ROUND(1440*(AB87*AS87+AC87*AW87),0)/60,"")</f>
      </c>
      <c r="R87" s="12">
        <f>IF(S87=1,ROUND(1440*(AB87*AT87+AC87*AX87),0)/60,"")</f>
      </c>
      <c r="S87">
        <f>IF(AND(ISNUMBER(E87),ISNUMBER(F87)),IF(AND(F87&gt;E87,YEAR(E87)=2026,(F87-E87)*1440&lt;=1140),1,0),0)</f>
      </c>
      <c r="T87">
        <f>IF(S87=1,MATCH(INT(E87),'Parámetros'!$A$5:$A$7,1),"")</f>
      </c>
      <c r="U87">
        <f>IF(S87=1,INDEX('Parámetros'!$C$5:$C$7,T87)/24,"")</f>
      </c>
      <c r="V87">
        <f>IF(S87=1,ROUND((F87-E87)*1440,0),"")</f>
      </c>
      <c r="W87">
        <f>IF(S87=1,MIN(N(G87),V87),"")</f>
      </c>
      <c r="X87">
        <f>IF(S87=1,E87+(INT(V87/2)-INT(W87/2))/1440,"")</f>
      </c>
      <c r="Y87">
        <f>IF(S87=1,X87+W87/1440,"")</f>
      </c>
      <c r="Z87">
        <f>IF(S87=1,MIN(F87,IF(E87+U87&lt;=X87,E87+U87,E87+U87+W87/1440)),"")</f>
      </c>
      <c r="AA87">
        <f>IF(S87=1,INT(E87)+1,"")</f>
      </c>
      <c r="AB87">
        <f>IF(S87=1,IF(OR(WEEKDAY(AA87-1)=1,COUNTIF('Festivos 2026'!$A$5:$A$40,AA87-1)&gt;0),1,0),"")</f>
      </c>
      <c r="AC87">
        <f>IF(S87=1,IF(OR(WEEKDAY(AA87)=1,COUNTIF('Festivos 2026'!$A$5:$A$40,AA87)&gt;0),1,0),"")</f>
      </c>
      <c r="AD87">
        <f>IF(S87=1,IF(Y87&lt;=Z87,1,0),"")</f>
      </c>
      <c r="AE87">
        <f>IF(S87=1,MAX(0,MIN(Z87,AA87)-E87),"")</f>
      </c>
      <c r="AF87">
        <f>IF(S87=1,MAX(0,MIN(MIN(Z87,AA87),(AA87-1)+6/24)-E87)+MAX(0,MIN(Z87,AA87)-MAX(E87,(AA87-1)+19/24)),"")</f>
      </c>
      <c r="AG87">
        <f>IF(S87=1,MAX(0,Z87-MAX(E87,AA87)),"")</f>
      </c>
      <c r="AH87">
        <f>IF(S87=1,MAX(0,MIN(Z87,AA87+6/24)-MAX(E87,AA87))+MAX(0,Z87-MAX(MAX(E87,AA87),AA87+19/24)),"")</f>
      </c>
      <c r="AI87">
        <f>IF(S87=1,MAX(0,MIN(F87,AA87)-Z87),"")</f>
      </c>
      <c r="AJ87">
        <f>IF(S87=1,MAX(0,MIN(MIN(F87,AA87),(AA87-1)+6/24)-Z87)+MAX(0,MIN(F87,AA87)-MAX(Z87,(AA87-1)+19/24)),"")</f>
      </c>
      <c r="AK87">
        <f>IF(S87=1,MAX(0,F87-MAX(Z87,AA87)),"")</f>
      </c>
      <c r="AL87">
        <f>IF(S87=1,MAX(0,MIN(F87,AA87+6/24)-MAX(Z87,AA87))+MAX(0,F87-MAX(MAX(Z87,AA87),AA87+19/24)),"")</f>
      </c>
      <c r="AM87">
        <f>IF(S87=1,MAX(0,MIN(Y87,AA87)-X87),"")</f>
      </c>
      <c r="AN87">
        <f>IF(S87=1,MAX(0,MIN(MIN(Y87,AA87),(AA87-1)+6/24)-X87)+MAX(0,MIN(Y87,AA87)-MAX(X87,(AA87-1)+19/24)),"")</f>
      </c>
      <c r="AO87">
        <f>IF(S87=1,MAX(0,Y87-MAX(X87,AA87)),"")</f>
      </c>
      <c r="AP87">
        <f>IF(S87=1,MAX(0,MIN(Y87,AA87+6/24)-MAX(X87,AA87))+MAX(0,Y87-MAX(MAX(X87,AA87),AA87+19/24)),"")</f>
      </c>
      <c r="AQ87">
        <f>IF(S87=1,(AE87-AF87)-AD87*(AM87-AN87),"")</f>
      </c>
      <c r="AR87">
        <f>IF(S87=1,AF87-AD87*AN87,"")</f>
      </c>
      <c r="AS87">
        <f>IF(S87=1,(AI87-AJ87)-(1-AD87)*(AM87-AN87),"")</f>
      </c>
      <c r="AT87">
        <f>IF(S87=1,AJ87-(1-AD87)*AN87,"")</f>
      </c>
      <c r="AU87">
        <f>IF(S87=1,(AG87-AH87)-AD87*(AO87-AP87),"")</f>
      </c>
      <c r="AV87">
        <f>IF(S87=1,AH87-AD87*AP87,"")</f>
      </c>
      <c r="AW87">
        <f>IF(S87=1,(AK87-AL87)-(1-AD87)*(AO87-AP87),"")</f>
      </c>
      <c r="AX87">
        <f>IF(S87=1,AL87-(1-AD87)*AP87,"")</f>
      </c>
    </row>
    <row r="88" spans="1:50" x14ac:dyDescent="0.25">
      <c r="A88" s="14"/>
      <c r="B88" s="14"/>
      <c r="C88" s="15"/>
      <c r="D88" s="10">
        <f>IF(J88="","",J88*(K88*INDEX('Parámetros'!$E$5:$E$7,T88)+L88*INDEX('Parámetros'!$F$5:$F$7,T88)+M88*INDEX('Parámetros'!$G$5:$G$7,T88)+N88*INDEX('Parámetros'!$H$5:$H$7,T88)+O88*INDEX('Parámetros'!$I$5:$I$7,T88)+P88*INDEX('Parámetros'!$J$5:$J$7,T88)+Q88*INDEX('Parámetros'!$K$5:$K$7,T88)+R88*INDEX('Parámetros'!$L$5:$L$7,T88)))</f>
      </c>
      <c r="E88" s="16"/>
      <c r="F88" s="16"/>
      <c r="G88" s="14"/>
      <c r="H88" s="14"/>
      <c r="I88" s="12">
        <f>IF(AND(E88="",F88=""),"",IF(S88=1,(V88-W88)/60,"Revisa entrada y salida"))</f>
      </c>
      <c r="J88" s="13">
        <f>IF(OR(S88&lt;&gt;1,C88=""),"",C88/INDEX('Parámetros'!$D$5:$D$7,T88))</f>
      </c>
      <c r="K88" s="12">
        <f>IF(S88=1,ROUND(1440*((1-AB88)*AS88+(1-AC88)*AW88),0)/60,"")</f>
      </c>
      <c r="L88" s="12">
        <f>IF(S88=1,ROUND(1440*((1-AB88)*AT88+(1-AC88)*AX88),0)/60,"")</f>
      </c>
      <c r="M88" s="12">
        <f>IF(S88=1,ROUND(1440*((1-AB88)*AR88+(1-AC88)*AV88),0)/60,"")</f>
      </c>
      <c r="N88" s="12">
        <f>IF(S88=1,ROUND(1440*(IF(OR(H88="Sí",H88="Si"),AB88*AQ88+AC88*AU88,0)),0)/60,"")</f>
      </c>
      <c r="O88" s="12">
        <f>IF(S88=1,ROUND(1440*(IF(OR(H88="Sí",H88="Si"),0,AB88*AQ88+AC88*AU88)),0)/60,"")</f>
      </c>
      <c r="P88" s="12">
        <f>IF(S88=1,ROUND(1440*(AB88*AR88+AC88*AV88),0)/60,"")</f>
      </c>
      <c r="Q88" s="12">
        <f>IF(S88=1,ROUND(1440*(AB88*AS88+AC88*AW88),0)/60,"")</f>
      </c>
      <c r="R88" s="12">
        <f>IF(S88=1,ROUND(1440*(AB88*AT88+AC88*AX88),0)/60,"")</f>
      </c>
      <c r="S88">
        <f>IF(AND(ISNUMBER(E88),ISNUMBER(F88)),IF(AND(F88&gt;E88,YEAR(E88)=2026,(F88-E88)*1440&lt;=1140),1,0),0)</f>
      </c>
      <c r="T88">
        <f>IF(S88=1,MATCH(INT(E88),'Parámetros'!$A$5:$A$7,1),"")</f>
      </c>
      <c r="U88">
        <f>IF(S88=1,INDEX('Parámetros'!$C$5:$C$7,T88)/24,"")</f>
      </c>
      <c r="V88">
        <f>IF(S88=1,ROUND((F88-E88)*1440,0),"")</f>
      </c>
      <c r="W88">
        <f>IF(S88=1,MIN(N(G88),V88),"")</f>
      </c>
      <c r="X88">
        <f>IF(S88=1,E88+(INT(V88/2)-INT(W88/2))/1440,"")</f>
      </c>
      <c r="Y88">
        <f>IF(S88=1,X88+W88/1440,"")</f>
      </c>
      <c r="Z88">
        <f>IF(S88=1,MIN(F88,IF(E88+U88&lt;=X88,E88+U88,E88+U88+W88/1440)),"")</f>
      </c>
      <c r="AA88">
        <f>IF(S88=1,INT(E88)+1,"")</f>
      </c>
      <c r="AB88">
        <f>IF(S88=1,IF(OR(WEEKDAY(AA88-1)=1,COUNTIF('Festivos 2026'!$A$5:$A$40,AA88-1)&gt;0),1,0),"")</f>
      </c>
      <c r="AC88">
        <f>IF(S88=1,IF(OR(WEEKDAY(AA88)=1,COUNTIF('Festivos 2026'!$A$5:$A$40,AA88)&gt;0),1,0),"")</f>
      </c>
      <c r="AD88">
        <f>IF(S88=1,IF(Y88&lt;=Z88,1,0),"")</f>
      </c>
      <c r="AE88">
        <f>IF(S88=1,MAX(0,MIN(Z88,AA88)-E88),"")</f>
      </c>
      <c r="AF88">
        <f>IF(S88=1,MAX(0,MIN(MIN(Z88,AA88),(AA88-1)+6/24)-E88)+MAX(0,MIN(Z88,AA88)-MAX(E88,(AA88-1)+19/24)),"")</f>
      </c>
      <c r="AG88">
        <f>IF(S88=1,MAX(0,Z88-MAX(E88,AA88)),"")</f>
      </c>
      <c r="AH88">
        <f>IF(S88=1,MAX(0,MIN(Z88,AA88+6/24)-MAX(E88,AA88))+MAX(0,Z88-MAX(MAX(E88,AA88),AA88+19/24)),"")</f>
      </c>
      <c r="AI88">
        <f>IF(S88=1,MAX(0,MIN(F88,AA88)-Z88),"")</f>
      </c>
      <c r="AJ88">
        <f>IF(S88=1,MAX(0,MIN(MIN(F88,AA88),(AA88-1)+6/24)-Z88)+MAX(0,MIN(F88,AA88)-MAX(Z88,(AA88-1)+19/24)),"")</f>
      </c>
      <c r="AK88">
        <f>IF(S88=1,MAX(0,F88-MAX(Z88,AA88)),"")</f>
      </c>
      <c r="AL88">
        <f>IF(S88=1,MAX(0,MIN(F88,AA88+6/24)-MAX(Z88,AA88))+MAX(0,F88-MAX(MAX(Z88,AA88),AA88+19/24)),"")</f>
      </c>
      <c r="AM88">
        <f>IF(S88=1,MAX(0,MIN(Y88,AA88)-X88),"")</f>
      </c>
      <c r="AN88">
        <f>IF(S88=1,MAX(0,MIN(MIN(Y88,AA88),(AA88-1)+6/24)-X88)+MAX(0,MIN(Y88,AA88)-MAX(X88,(AA88-1)+19/24)),"")</f>
      </c>
      <c r="AO88">
        <f>IF(S88=1,MAX(0,Y88-MAX(X88,AA88)),"")</f>
      </c>
      <c r="AP88">
        <f>IF(S88=1,MAX(0,MIN(Y88,AA88+6/24)-MAX(X88,AA88))+MAX(0,Y88-MAX(MAX(X88,AA88),AA88+19/24)),"")</f>
      </c>
      <c r="AQ88">
        <f>IF(S88=1,(AE88-AF88)-AD88*(AM88-AN88),"")</f>
      </c>
      <c r="AR88">
        <f>IF(S88=1,AF88-AD88*AN88,"")</f>
      </c>
      <c r="AS88">
        <f>IF(S88=1,(AI88-AJ88)-(1-AD88)*(AM88-AN88),"")</f>
      </c>
      <c r="AT88">
        <f>IF(S88=1,AJ88-(1-AD88)*AN88,"")</f>
      </c>
      <c r="AU88">
        <f>IF(S88=1,(AG88-AH88)-AD88*(AO88-AP88),"")</f>
      </c>
      <c r="AV88">
        <f>IF(S88=1,AH88-AD88*AP88,"")</f>
      </c>
      <c r="AW88">
        <f>IF(S88=1,(AK88-AL88)-(1-AD88)*(AO88-AP88),"")</f>
      </c>
      <c r="AX88">
        <f>IF(S88=1,AL88-(1-AD88)*AP88,"")</f>
      </c>
    </row>
    <row r="89" spans="1:50" x14ac:dyDescent="0.25">
      <c r="A89" s="14"/>
      <c r="B89" s="14"/>
      <c r="C89" s="15"/>
      <c r="D89" s="10">
        <f>IF(J89="","",J89*(K89*INDEX('Parámetros'!$E$5:$E$7,T89)+L89*INDEX('Parámetros'!$F$5:$F$7,T89)+M89*INDEX('Parámetros'!$G$5:$G$7,T89)+N89*INDEX('Parámetros'!$H$5:$H$7,T89)+O89*INDEX('Parámetros'!$I$5:$I$7,T89)+P89*INDEX('Parámetros'!$J$5:$J$7,T89)+Q89*INDEX('Parámetros'!$K$5:$K$7,T89)+R89*INDEX('Parámetros'!$L$5:$L$7,T89)))</f>
      </c>
      <c r="E89" s="16"/>
      <c r="F89" s="16"/>
      <c r="G89" s="14"/>
      <c r="H89" s="14"/>
      <c r="I89" s="12">
        <f>IF(AND(E89="",F89=""),"",IF(S89=1,(V89-W89)/60,"Revisa entrada y salida"))</f>
      </c>
      <c r="J89" s="13">
        <f>IF(OR(S89&lt;&gt;1,C89=""),"",C89/INDEX('Parámetros'!$D$5:$D$7,T89))</f>
      </c>
      <c r="K89" s="12">
        <f>IF(S89=1,ROUND(1440*((1-AB89)*AS89+(1-AC89)*AW89),0)/60,"")</f>
      </c>
      <c r="L89" s="12">
        <f>IF(S89=1,ROUND(1440*((1-AB89)*AT89+(1-AC89)*AX89),0)/60,"")</f>
      </c>
      <c r="M89" s="12">
        <f>IF(S89=1,ROUND(1440*((1-AB89)*AR89+(1-AC89)*AV89),0)/60,"")</f>
      </c>
      <c r="N89" s="12">
        <f>IF(S89=1,ROUND(1440*(IF(OR(H89="Sí",H89="Si"),AB89*AQ89+AC89*AU89,0)),0)/60,"")</f>
      </c>
      <c r="O89" s="12">
        <f>IF(S89=1,ROUND(1440*(IF(OR(H89="Sí",H89="Si"),0,AB89*AQ89+AC89*AU89)),0)/60,"")</f>
      </c>
      <c r="P89" s="12">
        <f>IF(S89=1,ROUND(1440*(AB89*AR89+AC89*AV89),0)/60,"")</f>
      </c>
      <c r="Q89" s="12">
        <f>IF(S89=1,ROUND(1440*(AB89*AS89+AC89*AW89),0)/60,"")</f>
      </c>
      <c r="R89" s="12">
        <f>IF(S89=1,ROUND(1440*(AB89*AT89+AC89*AX89),0)/60,"")</f>
      </c>
      <c r="S89">
        <f>IF(AND(ISNUMBER(E89),ISNUMBER(F89)),IF(AND(F89&gt;E89,YEAR(E89)=2026,(F89-E89)*1440&lt;=1140),1,0),0)</f>
      </c>
      <c r="T89">
        <f>IF(S89=1,MATCH(INT(E89),'Parámetros'!$A$5:$A$7,1),"")</f>
      </c>
      <c r="U89">
        <f>IF(S89=1,INDEX('Parámetros'!$C$5:$C$7,T89)/24,"")</f>
      </c>
      <c r="V89">
        <f>IF(S89=1,ROUND((F89-E89)*1440,0),"")</f>
      </c>
      <c r="W89">
        <f>IF(S89=1,MIN(N(G89),V89),"")</f>
      </c>
      <c r="X89">
        <f>IF(S89=1,E89+(INT(V89/2)-INT(W89/2))/1440,"")</f>
      </c>
      <c r="Y89">
        <f>IF(S89=1,X89+W89/1440,"")</f>
      </c>
      <c r="Z89">
        <f>IF(S89=1,MIN(F89,IF(E89+U89&lt;=X89,E89+U89,E89+U89+W89/1440)),"")</f>
      </c>
      <c r="AA89">
        <f>IF(S89=1,INT(E89)+1,"")</f>
      </c>
      <c r="AB89">
        <f>IF(S89=1,IF(OR(WEEKDAY(AA89-1)=1,COUNTIF('Festivos 2026'!$A$5:$A$40,AA89-1)&gt;0),1,0),"")</f>
      </c>
      <c r="AC89">
        <f>IF(S89=1,IF(OR(WEEKDAY(AA89)=1,COUNTIF('Festivos 2026'!$A$5:$A$40,AA89)&gt;0),1,0),"")</f>
      </c>
      <c r="AD89">
        <f>IF(S89=1,IF(Y89&lt;=Z89,1,0),"")</f>
      </c>
      <c r="AE89">
        <f>IF(S89=1,MAX(0,MIN(Z89,AA89)-E89),"")</f>
      </c>
      <c r="AF89">
        <f>IF(S89=1,MAX(0,MIN(MIN(Z89,AA89),(AA89-1)+6/24)-E89)+MAX(0,MIN(Z89,AA89)-MAX(E89,(AA89-1)+19/24)),"")</f>
      </c>
      <c r="AG89">
        <f>IF(S89=1,MAX(0,Z89-MAX(E89,AA89)),"")</f>
      </c>
      <c r="AH89">
        <f>IF(S89=1,MAX(0,MIN(Z89,AA89+6/24)-MAX(E89,AA89))+MAX(0,Z89-MAX(MAX(E89,AA89),AA89+19/24)),"")</f>
      </c>
      <c r="AI89">
        <f>IF(S89=1,MAX(0,MIN(F89,AA89)-Z89),"")</f>
      </c>
      <c r="AJ89">
        <f>IF(S89=1,MAX(0,MIN(MIN(F89,AA89),(AA89-1)+6/24)-Z89)+MAX(0,MIN(F89,AA89)-MAX(Z89,(AA89-1)+19/24)),"")</f>
      </c>
      <c r="AK89">
        <f>IF(S89=1,MAX(0,F89-MAX(Z89,AA89)),"")</f>
      </c>
      <c r="AL89">
        <f>IF(S89=1,MAX(0,MIN(F89,AA89+6/24)-MAX(Z89,AA89))+MAX(0,F89-MAX(MAX(Z89,AA89),AA89+19/24)),"")</f>
      </c>
      <c r="AM89">
        <f>IF(S89=1,MAX(0,MIN(Y89,AA89)-X89),"")</f>
      </c>
      <c r="AN89">
        <f>IF(S89=1,MAX(0,MIN(MIN(Y89,AA89),(AA89-1)+6/24)-X89)+MAX(0,MIN(Y89,AA89)-MAX(X89,(AA89-1)+19/24)),"")</f>
      </c>
      <c r="AO89">
        <f>IF(S89=1,MAX(0,Y89-MAX(X89,AA89)),"")</f>
      </c>
      <c r="AP89">
        <f>IF(S89=1,MAX(0,MIN(Y89,AA89+6/24)-MAX(X89,AA89))+MAX(0,Y89-MAX(MAX(X89,AA89),AA89+19/24)),"")</f>
      </c>
      <c r="AQ89">
        <f>IF(S89=1,(AE89-AF89)-AD89*(AM89-AN89),"")</f>
      </c>
      <c r="AR89">
        <f>IF(S89=1,AF89-AD89*AN89,"")</f>
      </c>
      <c r="AS89">
        <f>IF(S89=1,(AI89-AJ89)-(1-AD89)*(AM89-AN89),"")</f>
      </c>
      <c r="AT89">
        <f>IF(S89=1,AJ89-(1-AD89)*AN89,"")</f>
      </c>
      <c r="AU89">
        <f>IF(S89=1,(AG89-AH89)-AD89*(AO89-AP89),"")</f>
      </c>
      <c r="AV89">
        <f>IF(S89=1,AH89-AD89*AP89,"")</f>
      </c>
      <c r="AW89">
        <f>IF(S89=1,(AK89-AL89)-(1-AD89)*(AO89-AP89),"")</f>
      </c>
      <c r="AX89">
        <f>IF(S89=1,AL89-(1-AD89)*AP89,"")</f>
      </c>
    </row>
    <row r="90" spans="1:50" x14ac:dyDescent="0.25">
      <c r="A90" s="14"/>
      <c r="B90" s="14"/>
      <c r="C90" s="15"/>
      <c r="D90" s="10">
        <f>IF(J90="","",J90*(K90*INDEX('Parámetros'!$E$5:$E$7,T90)+L90*INDEX('Parámetros'!$F$5:$F$7,T90)+M90*INDEX('Parámetros'!$G$5:$G$7,T90)+N90*INDEX('Parámetros'!$H$5:$H$7,T90)+O90*INDEX('Parámetros'!$I$5:$I$7,T90)+P90*INDEX('Parámetros'!$J$5:$J$7,T90)+Q90*INDEX('Parámetros'!$K$5:$K$7,T90)+R90*INDEX('Parámetros'!$L$5:$L$7,T90)))</f>
      </c>
      <c r="E90" s="16"/>
      <c r="F90" s="16"/>
      <c r="G90" s="14"/>
      <c r="H90" s="14"/>
      <c r="I90" s="12">
        <f>IF(AND(E90="",F90=""),"",IF(S90=1,(V90-W90)/60,"Revisa entrada y salida"))</f>
      </c>
      <c r="J90" s="13">
        <f>IF(OR(S90&lt;&gt;1,C90=""),"",C90/INDEX('Parámetros'!$D$5:$D$7,T90))</f>
      </c>
      <c r="K90" s="12">
        <f>IF(S90=1,ROUND(1440*((1-AB90)*AS90+(1-AC90)*AW90),0)/60,"")</f>
      </c>
      <c r="L90" s="12">
        <f>IF(S90=1,ROUND(1440*((1-AB90)*AT90+(1-AC90)*AX90),0)/60,"")</f>
      </c>
      <c r="M90" s="12">
        <f>IF(S90=1,ROUND(1440*((1-AB90)*AR90+(1-AC90)*AV90),0)/60,"")</f>
      </c>
      <c r="N90" s="12">
        <f>IF(S90=1,ROUND(1440*(IF(OR(H90="Sí",H90="Si"),AB90*AQ90+AC90*AU90,0)),0)/60,"")</f>
      </c>
      <c r="O90" s="12">
        <f>IF(S90=1,ROUND(1440*(IF(OR(H90="Sí",H90="Si"),0,AB90*AQ90+AC90*AU90)),0)/60,"")</f>
      </c>
      <c r="P90" s="12">
        <f>IF(S90=1,ROUND(1440*(AB90*AR90+AC90*AV90),0)/60,"")</f>
      </c>
      <c r="Q90" s="12">
        <f>IF(S90=1,ROUND(1440*(AB90*AS90+AC90*AW90),0)/60,"")</f>
      </c>
      <c r="R90" s="12">
        <f>IF(S90=1,ROUND(1440*(AB90*AT90+AC90*AX90),0)/60,"")</f>
      </c>
      <c r="S90">
        <f>IF(AND(ISNUMBER(E90),ISNUMBER(F90)),IF(AND(F90&gt;E90,YEAR(E90)=2026,(F90-E90)*1440&lt;=1140),1,0),0)</f>
      </c>
      <c r="T90">
        <f>IF(S90=1,MATCH(INT(E90),'Parámetros'!$A$5:$A$7,1),"")</f>
      </c>
      <c r="U90">
        <f>IF(S90=1,INDEX('Parámetros'!$C$5:$C$7,T90)/24,"")</f>
      </c>
      <c r="V90">
        <f>IF(S90=1,ROUND((F90-E90)*1440,0),"")</f>
      </c>
      <c r="W90">
        <f>IF(S90=1,MIN(N(G90),V90),"")</f>
      </c>
      <c r="X90">
        <f>IF(S90=1,E90+(INT(V90/2)-INT(W90/2))/1440,"")</f>
      </c>
      <c r="Y90">
        <f>IF(S90=1,X90+W90/1440,"")</f>
      </c>
      <c r="Z90">
        <f>IF(S90=1,MIN(F90,IF(E90+U90&lt;=X90,E90+U90,E90+U90+W90/1440)),"")</f>
      </c>
      <c r="AA90">
        <f>IF(S90=1,INT(E90)+1,"")</f>
      </c>
      <c r="AB90">
        <f>IF(S90=1,IF(OR(WEEKDAY(AA90-1)=1,COUNTIF('Festivos 2026'!$A$5:$A$40,AA90-1)&gt;0),1,0),"")</f>
      </c>
      <c r="AC90">
        <f>IF(S90=1,IF(OR(WEEKDAY(AA90)=1,COUNTIF('Festivos 2026'!$A$5:$A$40,AA90)&gt;0),1,0),"")</f>
      </c>
      <c r="AD90">
        <f>IF(S90=1,IF(Y90&lt;=Z90,1,0),"")</f>
      </c>
      <c r="AE90">
        <f>IF(S90=1,MAX(0,MIN(Z90,AA90)-E90),"")</f>
      </c>
      <c r="AF90">
        <f>IF(S90=1,MAX(0,MIN(MIN(Z90,AA90),(AA90-1)+6/24)-E90)+MAX(0,MIN(Z90,AA90)-MAX(E90,(AA90-1)+19/24)),"")</f>
      </c>
      <c r="AG90">
        <f>IF(S90=1,MAX(0,Z90-MAX(E90,AA90)),"")</f>
      </c>
      <c r="AH90">
        <f>IF(S90=1,MAX(0,MIN(Z90,AA90+6/24)-MAX(E90,AA90))+MAX(0,Z90-MAX(MAX(E90,AA90),AA90+19/24)),"")</f>
      </c>
      <c r="AI90">
        <f>IF(S90=1,MAX(0,MIN(F90,AA90)-Z90),"")</f>
      </c>
      <c r="AJ90">
        <f>IF(S90=1,MAX(0,MIN(MIN(F90,AA90),(AA90-1)+6/24)-Z90)+MAX(0,MIN(F90,AA90)-MAX(Z90,(AA90-1)+19/24)),"")</f>
      </c>
      <c r="AK90">
        <f>IF(S90=1,MAX(0,F90-MAX(Z90,AA90)),"")</f>
      </c>
      <c r="AL90">
        <f>IF(S90=1,MAX(0,MIN(F90,AA90+6/24)-MAX(Z90,AA90))+MAX(0,F90-MAX(MAX(Z90,AA90),AA90+19/24)),"")</f>
      </c>
      <c r="AM90">
        <f>IF(S90=1,MAX(0,MIN(Y90,AA90)-X90),"")</f>
      </c>
      <c r="AN90">
        <f>IF(S90=1,MAX(0,MIN(MIN(Y90,AA90),(AA90-1)+6/24)-X90)+MAX(0,MIN(Y90,AA90)-MAX(X90,(AA90-1)+19/24)),"")</f>
      </c>
      <c r="AO90">
        <f>IF(S90=1,MAX(0,Y90-MAX(X90,AA90)),"")</f>
      </c>
      <c r="AP90">
        <f>IF(S90=1,MAX(0,MIN(Y90,AA90+6/24)-MAX(X90,AA90))+MAX(0,Y90-MAX(MAX(X90,AA90),AA90+19/24)),"")</f>
      </c>
      <c r="AQ90">
        <f>IF(S90=1,(AE90-AF90)-AD90*(AM90-AN90),"")</f>
      </c>
      <c r="AR90">
        <f>IF(S90=1,AF90-AD90*AN90,"")</f>
      </c>
      <c r="AS90">
        <f>IF(S90=1,(AI90-AJ90)-(1-AD90)*(AM90-AN90),"")</f>
      </c>
      <c r="AT90">
        <f>IF(S90=1,AJ90-(1-AD90)*AN90,"")</f>
      </c>
      <c r="AU90">
        <f>IF(S90=1,(AG90-AH90)-AD90*(AO90-AP90),"")</f>
      </c>
      <c r="AV90">
        <f>IF(S90=1,AH90-AD90*AP90,"")</f>
      </c>
      <c r="AW90">
        <f>IF(S90=1,(AK90-AL90)-(1-AD90)*(AO90-AP90),"")</f>
      </c>
      <c r="AX90">
        <f>IF(S90=1,AL90-(1-AD90)*AP90,"")</f>
      </c>
    </row>
    <row r="91" spans="1:50" x14ac:dyDescent="0.25">
      <c r="A91" s="14"/>
      <c r="B91" s="14"/>
      <c r="C91" s="15"/>
      <c r="D91" s="10">
        <f>IF(J91="","",J91*(K91*INDEX('Parámetros'!$E$5:$E$7,T91)+L91*INDEX('Parámetros'!$F$5:$F$7,T91)+M91*INDEX('Parámetros'!$G$5:$G$7,T91)+N91*INDEX('Parámetros'!$H$5:$H$7,T91)+O91*INDEX('Parámetros'!$I$5:$I$7,T91)+P91*INDEX('Parámetros'!$J$5:$J$7,T91)+Q91*INDEX('Parámetros'!$K$5:$K$7,T91)+R91*INDEX('Parámetros'!$L$5:$L$7,T91)))</f>
      </c>
      <c r="E91" s="16"/>
      <c r="F91" s="16"/>
      <c r="G91" s="14"/>
      <c r="H91" s="14"/>
      <c r="I91" s="12">
        <f>IF(AND(E91="",F91=""),"",IF(S91=1,(V91-W91)/60,"Revisa entrada y salida"))</f>
      </c>
      <c r="J91" s="13">
        <f>IF(OR(S91&lt;&gt;1,C91=""),"",C91/INDEX('Parámetros'!$D$5:$D$7,T91))</f>
      </c>
      <c r="K91" s="12">
        <f>IF(S91=1,ROUND(1440*((1-AB91)*AS91+(1-AC91)*AW91),0)/60,"")</f>
      </c>
      <c r="L91" s="12">
        <f>IF(S91=1,ROUND(1440*((1-AB91)*AT91+(1-AC91)*AX91),0)/60,"")</f>
      </c>
      <c r="M91" s="12">
        <f>IF(S91=1,ROUND(1440*((1-AB91)*AR91+(1-AC91)*AV91),0)/60,"")</f>
      </c>
      <c r="N91" s="12">
        <f>IF(S91=1,ROUND(1440*(IF(OR(H91="Sí",H91="Si"),AB91*AQ91+AC91*AU91,0)),0)/60,"")</f>
      </c>
      <c r="O91" s="12">
        <f>IF(S91=1,ROUND(1440*(IF(OR(H91="Sí",H91="Si"),0,AB91*AQ91+AC91*AU91)),0)/60,"")</f>
      </c>
      <c r="P91" s="12">
        <f>IF(S91=1,ROUND(1440*(AB91*AR91+AC91*AV91),0)/60,"")</f>
      </c>
      <c r="Q91" s="12">
        <f>IF(S91=1,ROUND(1440*(AB91*AS91+AC91*AW91),0)/60,"")</f>
      </c>
      <c r="R91" s="12">
        <f>IF(S91=1,ROUND(1440*(AB91*AT91+AC91*AX91),0)/60,"")</f>
      </c>
      <c r="S91">
        <f>IF(AND(ISNUMBER(E91),ISNUMBER(F91)),IF(AND(F91&gt;E91,YEAR(E91)=2026,(F91-E91)*1440&lt;=1140),1,0),0)</f>
      </c>
      <c r="T91">
        <f>IF(S91=1,MATCH(INT(E91),'Parámetros'!$A$5:$A$7,1),"")</f>
      </c>
      <c r="U91">
        <f>IF(S91=1,INDEX('Parámetros'!$C$5:$C$7,T91)/24,"")</f>
      </c>
      <c r="V91">
        <f>IF(S91=1,ROUND((F91-E91)*1440,0),"")</f>
      </c>
      <c r="W91">
        <f>IF(S91=1,MIN(N(G91),V91),"")</f>
      </c>
      <c r="X91">
        <f>IF(S91=1,E91+(INT(V91/2)-INT(W91/2))/1440,"")</f>
      </c>
      <c r="Y91">
        <f>IF(S91=1,X91+W91/1440,"")</f>
      </c>
      <c r="Z91">
        <f>IF(S91=1,MIN(F91,IF(E91+U91&lt;=X91,E91+U91,E91+U91+W91/1440)),"")</f>
      </c>
      <c r="AA91">
        <f>IF(S91=1,INT(E91)+1,"")</f>
      </c>
      <c r="AB91">
        <f>IF(S91=1,IF(OR(WEEKDAY(AA91-1)=1,COUNTIF('Festivos 2026'!$A$5:$A$40,AA91-1)&gt;0),1,0),"")</f>
      </c>
      <c r="AC91">
        <f>IF(S91=1,IF(OR(WEEKDAY(AA91)=1,COUNTIF('Festivos 2026'!$A$5:$A$40,AA91)&gt;0),1,0),"")</f>
      </c>
      <c r="AD91">
        <f>IF(S91=1,IF(Y91&lt;=Z91,1,0),"")</f>
      </c>
      <c r="AE91">
        <f>IF(S91=1,MAX(0,MIN(Z91,AA91)-E91),"")</f>
      </c>
      <c r="AF91">
        <f>IF(S91=1,MAX(0,MIN(MIN(Z91,AA91),(AA91-1)+6/24)-E91)+MAX(0,MIN(Z91,AA91)-MAX(E91,(AA91-1)+19/24)),"")</f>
      </c>
      <c r="AG91">
        <f>IF(S91=1,MAX(0,Z91-MAX(E91,AA91)),"")</f>
      </c>
      <c r="AH91">
        <f>IF(S91=1,MAX(0,MIN(Z91,AA91+6/24)-MAX(E91,AA91))+MAX(0,Z91-MAX(MAX(E91,AA91),AA91+19/24)),"")</f>
      </c>
      <c r="AI91">
        <f>IF(S91=1,MAX(0,MIN(F91,AA91)-Z91),"")</f>
      </c>
      <c r="AJ91">
        <f>IF(S91=1,MAX(0,MIN(MIN(F91,AA91),(AA91-1)+6/24)-Z91)+MAX(0,MIN(F91,AA91)-MAX(Z91,(AA91-1)+19/24)),"")</f>
      </c>
      <c r="AK91">
        <f>IF(S91=1,MAX(0,F91-MAX(Z91,AA91)),"")</f>
      </c>
      <c r="AL91">
        <f>IF(S91=1,MAX(0,MIN(F91,AA91+6/24)-MAX(Z91,AA91))+MAX(0,F91-MAX(MAX(Z91,AA91),AA91+19/24)),"")</f>
      </c>
      <c r="AM91">
        <f>IF(S91=1,MAX(0,MIN(Y91,AA91)-X91),"")</f>
      </c>
      <c r="AN91">
        <f>IF(S91=1,MAX(0,MIN(MIN(Y91,AA91),(AA91-1)+6/24)-X91)+MAX(0,MIN(Y91,AA91)-MAX(X91,(AA91-1)+19/24)),"")</f>
      </c>
      <c r="AO91">
        <f>IF(S91=1,MAX(0,Y91-MAX(X91,AA91)),"")</f>
      </c>
      <c r="AP91">
        <f>IF(S91=1,MAX(0,MIN(Y91,AA91+6/24)-MAX(X91,AA91))+MAX(0,Y91-MAX(MAX(X91,AA91),AA91+19/24)),"")</f>
      </c>
      <c r="AQ91">
        <f>IF(S91=1,(AE91-AF91)-AD91*(AM91-AN91),"")</f>
      </c>
      <c r="AR91">
        <f>IF(S91=1,AF91-AD91*AN91,"")</f>
      </c>
      <c r="AS91">
        <f>IF(S91=1,(AI91-AJ91)-(1-AD91)*(AM91-AN91),"")</f>
      </c>
      <c r="AT91">
        <f>IF(S91=1,AJ91-(1-AD91)*AN91,"")</f>
      </c>
      <c r="AU91">
        <f>IF(S91=1,(AG91-AH91)-AD91*(AO91-AP91),"")</f>
      </c>
      <c r="AV91">
        <f>IF(S91=1,AH91-AD91*AP91,"")</f>
      </c>
      <c r="AW91">
        <f>IF(S91=1,(AK91-AL91)-(1-AD91)*(AO91-AP91),"")</f>
      </c>
      <c r="AX91">
        <f>IF(S91=1,AL91-(1-AD91)*AP91,"")</f>
      </c>
    </row>
    <row r="92" spans="1:50" x14ac:dyDescent="0.25">
      <c r="A92" s="14"/>
      <c r="B92" s="14"/>
      <c r="C92" s="15"/>
      <c r="D92" s="10">
        <f>IF(J92="","",J92*(K92*INDEX('Parámetros'!$E$5:$E$7,T92)+L92*INDEX('Parámetros'!$F$5:$F$7,T92)+M92*INDEX('Parámetros'!$G$5:$G$7,T92)+N92*INDEX('Parámetros'!$H$5:$H$7,T92)+O92*INDEX('Parámetros'!$I$5:$I$7,T92)+P92*INDEX('Parámetros'!$J$5:$J$7,T92)+Q92*INDEX('Parámetros'!$K$5:$K$7,T92)+R92*INDEX('Parámetros'!$L$5:$L$7,T92)))</f>
      </c>
      <c r="E92" s="16"/>
      <c r="F92" s="16"/>
      <c r="G92" s="14"/>
      <c r="H92" s="14"/>
      <c r="I92" s="12">
        <f>IF(AND(E92="",F92=""),"",IF(S92=1,(V92-W92)/60,"Revisa entrada y salida"))</f>
      </c>
      <c r="J92" s="13">
        <f>IF(OR(S92&lt;&gt;1,C92=""),"",C92/INDEX('Parámetros'!$D$5:$D$7,T92))</f>
      </c>
      <c r="K92" s="12">
        <f>IF(S92=1,ROUND(1440*((1-AB92)*AS92+(1-AC92)*AW92),0)/60,"")</f>
      </c>
      <c r="L92" s="12">
        <f>IF(S92=1,ROUND(1440*((1-AB92)*AT92+(1-AC92)*AX92),0)/60,"")</f>
      </c>
      <c r="M92" s="12">
        <f>IF(S92=1,ROUND(1440*((1-AB92)*AR92+(1-AC92)*AV92),0)/60,"")</f>
      </c>
      <c r="N92" s="12">
        <f>IF(S92=1,ROUND(1440*(IF(OR(H92="Sí",H92="Si"),AB92*AQ92+AC92*AU92,0)),0)/60,"")</f>
      </c>
      <c r="O92" s="12">
        <f>IF(S92=1,ROUND(1440*(IF(OR(H92="Sí",H92="Si"),0,AB92*AQ92+AC92*AU92)),0)/60,"")</f>
      </c>
      <c r="P92" s="12">
        <f>IF(S92=1,ROUND(1440*(AB92*AR92+AC92*AV92),0)/60,"")</f>
      </c>
      <c r="Q92" s="12">
        <f>IF(S92=1,ROUND(1440*(AB92*AS92+AC92*AW92),0)/60,"")</f>
      </c>
      <c r="R92" s="12">
        <f>IF(S92=1,ROUND(1440*(AB92*AT92+AC92*AX92),0)/60,"")</f>
      </c>
      <c r="S92">
        <f>IF(AND(ISNUMBER(E92),ISNUMBER(F92)),IF(AND(F92&gt;E92,YEAR(E92)=2026,(F92-E92)*1440&lt;=1140),1,0),0)</f>
      </c>
      <c r="T92">
        <f>IF(S92=1,MATCH(INT(E92),'Parámetros'!$A$5:$A$7,1),"")</f>
      </c>
      <c r="U92">
        <f>IF(S92=1,INDEX('Parámetros'!$C$5:$C$7,T92)/24,"")</f>
      </c>
      <c r="V92">
        <f>IF(S92=1,ROUND((F92-E92)*1440,0),"")</f>
      </c>
      <c r="W92">
        <f>IF(S92=1,MIN(N(G92),V92),"")</f>
      </c>
      <c r="X92">
        <f>IF(S92=1,E92+(INT(V92/2)-INT(W92/2))/1440,"")</f>
      </c>
      <c r="Y92">
        <f>IF(S92=1,X92+W92/1440,"")</f>
      </c>
      <c r="Z92">
        <f>IF(S92=1,MIN(F92,IF(E92+U92&lt;=X92,E92+U92,E92+U92+W92/1440)),"")</f>
      </c>
      <c r="AA92">
        <f>IF(S92=1,INT(E92)+1,"")</f>
      </c>
      <c r="AB92">
        <f>IF(S92=1,IF(OR(WEEKDAY(AA92-1)=1,COUNTIF('Festivos 2026'!$A$5:$A$40,AA92-1)&gt;0),1,0),"")</f>
      </c>
      <c r="AC92">
        <f>IF(S92=1,IF(OR(WEEKDAY(AA92)=1,COUNTIF('Festivos 2026'!$A$5:$A$40,AA92)&gt;0),1,0),"")</f>
      </c>
      <c r="AD92">
        <f>IF(S92=1,IF(Y92&lt;=Z92,1,0),"")</f>
      </c>
      <c r="AE92">
        <f>IF(S92=1,MAX(0,MIN(Z92,AA92)-E92),"")</f>
      </c>
      <c r="AF92">
        <f>IF(S92=1,MAX(0,MIN(MIN(Z92,AA92),(AA92-1)+6/24)-E92)+MAX(0,MIN(Z92,AA92)-MAX(E92,(AA92-1)+19/24)),"")</f>
      </c>
      <c r="AG92">
        <f>IF(S92=1,MAX(0,Z92-MAX(E92,AA92)),"")</f>
      </c>
      <c r="AH92">
        <f>IF(S92=1,MAX(0,MIN(Z92,AA92+6/24)-MAX(E92,AA92))+MAX(0,Z92-MAX(MAX(E92,AA92),AA92+19/24)),"")</f>
      </c>
      <c r="AI92">
        <f>IF(S92=1,MAX(0,MIN(F92,AA92)-Z92),"")</f>
      </c>
      <c r="AJ92">
        <f>IF(S92=1,MAX(0,MIN(MIN(F92,AA92),(AA92-1)+6/24)-Z92)+MAX(0,MIN(F92,AA92)-MAX(Z92,(AA92-1)+19/24)),"")</f>
      </c>
      <c r="AK92">
        <f>IF(S92=1,MAX(0,F92-MAX(Z92,AA92)),"")</f>
      </c>
      <c r="AL92">
        <f>IF(S92=1,MAX(0,MIN(F92,AA92+6/24)-MAX(Z92,AA92))+MAX(0,F92-MAX(MAX(Z92,AA92),AA92+19/24)),"")</f>
      </c>
      <c r="AM92">
        <f>IF(S92=1,MAX(0,MIN(Y92,AA92)-X92),"")</f>
      </c>
      <c r="AN92">
        <f>IF(S92=1,MAX(0,MIN(MIN(Y92,AA92),(AA92-1)+6/24)-X92)+MAX(0,MIN(Y92,AA92)-MAX(X92,(AA92-1)+19/24)),"")</f>
      </c>
      <c r="AO92">
        <f>IF(S92=1,MAX(0,Y92-MAX(X92,AA92)),"")</f>
      </c>
      <c r="AP92">
        <f>IF(S92=1,MAX(0,MIN(Y92,AA92+6/24)-MAX(X92,AA92))+MAX(0,Y92-MAX(MAX(X92,AA92),AA92+19/24)),"")</f>
      </c>
      <c r="AQ92">
        <f>IF(S92=1,(AE92-AF92)-AD92*(AM92-AN92),"")</f>
      </c>
      <c r="AR92">
        <f>IF(S92=1,AF92-AD92*AN92,"")</f>
      </c>
      <c r="AS92">
        <f>IF(S92=1,(AI92-AJ92)-(1-AD92)*(AM92-AN92),"")</f>
      </c>
      <c r="AT92">
        <f>IF(S92=1,AJ92-(1-AD92)*AN92,"")</f>
      </c>
      <c r="AU92">
        <f>IF(S92=1,(AG92-AH92)-AD92*(AO92-AP92),"")</f>
      </c>
      <c r="AV92">
        <f>IF(S92=1,AH92-AD92*AP92,"")</f>
      </c>
      <c r="AW92">
        <f>IF(S92=1,(AK92-AL92)-(1-AD92)*(AO92-AP92),"")</f>
      </c>
      <c r="AX92">
        <f>IF(S92=1,AL92-(1-AD92)*AP92,"")</f>
      </c>
    </row>
    <row r="93" spans="1:50" x14ac:dyDescent="0.25">
      <c r="A93" s="14"/>
      <c r="B93" s="14"/>
      <c r="C93" s="15"/>
      <c r="D93" s="10">
        <f>IF(J93="","",J93*(K93*INDEX('Parámetros'!$E$5:$E$7,T93)+L93*INDEX('Parámetros'!$F$5:$F$7,T93)+M93*INDEX('Parámetros'!$G$5:$G$7,T93)+N93*INDEX('Parámetros'!$H$5:$H$7,T93)+O93*INDEX('Parámetros'!$I$5:$I$7,T93)+P93*INDEX('Parámetros'!$J$5:$J$7,T93)+Q93*INDEX('Parámetros'!$K$5:$K$7,T93)+R93*INDEX('Parámetros'!$L$5:$L$7,T93)))</f>
      </c>
      <c r="E93" s="16"/>
      <c r="F93" s="16"/>
      <c r="G93" s="14"/>
      <c r="H93" s="14"/>
      <c r="I93" s="12">
        <f>IF(AND(E93="",F93=""),"",IF(S93=1,(V93-W93)/60,"Revisa entrada y salida"))</f>
      </c>
      <c r="J93" s="13">
        <f>IF(OR(S93&lt;&gt;1,C93=""),"",C93/INDEX('Parámetros'!$D$5:$D$7,T93))</f>
      </c>
      <c r="K93" s="12">
        <f>IF(S93=1,ROUND(1440*((1-AB93)*AS93+(1-AC93)*AW93),0)/60,"")</f>
      </c>
      <c r="L93" s="12">
        <f>IF(S93=1,ROUND(1440*((1-AB93)*AT93+(1-AC93)*AX93),0)/60,"")</f>
      </c>
      <c r="M93" s="12">
        <f>IF(S93=1,ROUND(1440*((1-AB93)*AR93+(1-AC93)*AV93),0)/60,"")</f>
      </c>
      <c r="N93" s="12">
        <f>IF(S93=1,ROUND(1440*(IF(OR(H93="Sí",H93="Si"),AB93*AQ93+AC93*AU93,0)),0)/60,"")</f>
      </c>
      <c r="O93" s="12">
        <f>IF(S93=1,ROUND(1440*(IF(OR(H93="Sí",H93="Si"),0,AB93*AQ93+AC93*AU93)),0)/60,"")</f>
      </c>
      <c r="P93" s="12">
        <f>IF(S93=1,ROUND(1440*(AB93*AR93+AC93*AV93),0)/60,"")</f>
      </c>
      <c r="Q93" s="12">
        <f>IF(S93=1,ROUND(1440*(AB93*AS93+AC93*AW93),0)/60,"")</f>
      </c>
      <c r="R93" s="12">
        <f>IF(S93=1,ROUND(1440*(AB93*AT93+AC93*AX93),0)/60,"")</f>
      </c>
      <c r="S93">
        <f>IF(AND(ISNUMBER(E93),ISNUMBER(F93)),IF(AND(F93&gt;E93,YEAR(E93)=2026,(F93-E93)*1440&lt;=1140),1,0),0)</f>
      </c>
      <c r="T93">
        <f>IF(S93=1,MATCH(INT(E93),'Parámetros'!$A$5:$A$7,1),"")</f>
      </c>
      <c r="U93">
        <f>IF(S93=1,INDEX('Parámetros'!$C$5:$C$7,T93)/24,"")</f>
      </c>
      <c r="V93">
        <f>IF(S93=1,ROUND((F93-E93)*1440,0),"")</f>
      </c>
      <c r="W93">
        <f>IF(S93=1,MIN(N(G93),V93),"")</f>
      </c>
      <c r="X93">
        <f>IF(S93=1,E93+(INT(V93/2)-INT(W93/2))/1440,"")</f>
      </c>
      <c r="Y93">
        <f>IF(S93=1,X93+W93/1440,"")</f>
      </c>
      <c r="Z93">
        <f>IF(S93=1,MIN(F93,IF(E93+U93&lt;=X93,E93+U93,E93+U93+W93/1440)),"")</f>
      </c>
      <c r="AA93">
        <f>IF(S93=1,INT(E93)+1,"")</f>
      </c>
      <c r="AB93">
        <f>IF(S93=1,IF(OR(WEEKDAY(AA93-1)=1,COUNTIF('Festivos 2026'!$A$5:$A$40,AA93-1)&gt;0),1,0),"")</f>
      </c>
      <c r="AC93">
        <f>IF(S93=1,IF(OR(WEEKDAY(AA93)=1,COUNTIF('Festivos 2026'!$A$5:$A$40,AA93)&gt;0),1,0),"")</f>
      </c>
      <c r="AD93">
        <f>IF(S93=1,IF(Y93&lt;=Z93,1,0),"")</f>
      </c>
      <c r="AE93">
        <f>IF(S93=1,MAX(0,MIN(Z93,AA93)-E93),"")</f>
      </c>
      <c r="AF93">
        <f>IF(S93=1,MAX(0,MIN(MIN(Z93,AA93),(AA93-1)+6/24)-E93)+MAX(0,MIN(Z93,AA93)-MAX(E93,(AA93-1)+19/24)),"")</f>
      </c>
      <c r="AG93">
        <f>IF(S93=1,MAX(0,Z93-MAX(E93,AA93)),"")</f>
      </c>
      <c r="AH93">
        <f>IF(S93=1,MAX(0,MIN(Z93,AA93+6/24)-MAX(E93,AA93))+MAX(0,Z93-MAX(MAX(E93,AA93),AA93+19/24)),"")</f>
      </c>
      <c r="AI93">
        <f>IF(S93=1,MAX(0,MIN(F93,AA93)-Z93),"")</f>
      </c>
      <c r="AJ93">
        <f>IF(S93=1,MAX(0,MIN(MIN(F93,AA93),(AA93-1)+6/24)-Z93)+MAX(0,MIN(F93,AA93)-MAX(Z93,(AA93-1)+19/24)),"")</f>
      </c>
      <c r="AK93">
        <f>IF(S93=1,MAX(0,F93-MAX(Z93,AA93)),"")</f>
      </c>
      <c r="AL93">
        <f>IF(S93=1,MAX(0,MIN(F93,AA93+6/24)-MAX(Z93,AA93))+MAX(0,F93-MAX(MAX(Z93,AA93),AA93+19/24)),"")</f>
      </c>
      <c r="AM93">
        <f>IF(S93=1,MAX(0,MIN(Y93,AA93)-X93),"")</f>
      </c>
      <c r="AN93">
        <f>IF(S93=1,MAX(0,MIN(MIN(Y93,AA93),(AA93-1)+6/24)-X93)+MAX(0,MIN(Y93,AA93)-MAX(X93,(AA93-1)+19/24)),"")</f>
      </c>
      <c r="AO93">
        <f>IF(S93=1,MAX(0,Y93-MAX(X93,AA93)),"")</f>
      </c>
      <c r="AP93">
        <f>IF(S93=1,MAX(0,MIN(Y93,AA93+6/24)-MAX(X93,AA93))+MAX(0,Y93-MAX(MAX(X93,AA93),AA93+19/24)),"")</f>
      </c>
      <c r="AQ93">
        <f>IF(S93=1,(AE93-AF93)-AD93*(AM93-AN93),"")</f>
      </c>
      <c r="AR93">
        <f>IF(S93=1,AF93-AD93*AN93,"")</f>
      </c>
      <c r="AS93">
        <f>IF(S93=1,(AI93-AJ93)-(1-AD93)*(AM93-AN93),"")</f>
      </c>
      <c r="AT93">
        <f>IF(S93=1,AJ93-(1-AD93)*AN93,"")</f>
      </c>
      <c r="AU93">
        <f>IF(S93=1,(AG93-AH93)-AD93*(AO93-AP93),"")</f>
      </c>
      <c r="AV93">
        <f>IF(S93=1,AH93-AD93*AP93,"")</f>
      </c>
      <c r="AW93">
        <f>IF(S93=1,(AK93-AL93)-(1-AD93)*(AO93-AP93),"")</f>
      </c>
      <c r="AX93">
        <f>IF(S93=1,AL93-(1-AD93)*AP93,"")</f>
      </c>
    </row>
    <row r="94" spans="1:50" x14ac:dyDescent="0.25">
      <c r="A94" s="14"/>
      <c r="B94" s="14"/>
      <c r="C94" s="15"/>
      <c r="D94" s="10">
        <f>IF(J94="","",J94*(K94*INDEX('Parámetros'!$E$5:$E$7,T94)+L94*INDEX('Parámetros'!$F$5:$F$7,T94)+M94*INDEX('Parámetros'!$G$5:$G$7,T94)+N94*INDEX('Parámetros'!$H$5:$H$7,T94)+O94*INDEX('Parámetros'!$I$5:$I$7,T94)+P94*INDEX('Parámetros'!$J$5:$J$7,T94)+Q94*INDEX('Parámetros'!$K$5:$K$7,T94)+R94*INDEX('Parámetros'!$L$5:$L$7,T94)))</f>
      </c>
      <c r="E94" s="16"/>
      <c r="F94" s="16"/>
      <c r="G94" s="14"/>
      <c r="H94" s="14"/>
      <c r="I94" s="12">
        <f>IF(AND(E94="",F94=""),"",IF(S94=1,(V94-W94)/60,"Revisa entrada y salida"))</f>
      </c>
      <c r="J94" s="13">
        <f>IF(OR(S94&lt;&gt;1,C94=""),"",C94/INDEX('Parámetros'!$D$5:$D$7,T94))</f>
      </c>
      <c r="K94" s="12">
        <f>IF(S94=1,ROUND(1440*((1-AB94)*AS94+(1-AC94)*AW94),0)/60,"")</f>
      </c>
      <c r="L94" s="12">
        <f>IF(S94=1,ROUND(1440*((1-AB94)*AT94+(1-AC94)*AX94),0)/60,"")</f>
      </c>
      <c r="M94" s="12">
        <f>IF(S94=1,ROUND(1440*((1-AB94)*AR94+(1-AC94)*AV94),0)/60,"")</f>
      </c>
      <c r="N94" s="12">
        <f>IF(S94=1,ROUND(1440*(IF(OR(H94="Sí",H94="Si"),AB94*AQ94+AC94*AU94,0)),0)/60,"")</f>
      </c>
      <c r="O94" s="12">
        <f>IF(S94=1,ROUND(1440*(IF(OR(H94="Sí",H94="Si"),0,AB94*AQ94+AC94*AU94)),0)/60,"")</f>
      </c>
      <c r="P94" s="12">
        <f>IF(S94=1,ROUND(1440*(AB94*AR94+AC94*AV94),0)/60,"")</f>
      </c>
      <c r="Q94" s="12">
        <f>IF(S94=1,ROUND(1440*(AB94*AS94+AC94*AW94),0)/60,"")</f>
      </c>
      <c r="R94" s="12">
        <f>IF(S94=1,ROUND(1440*(AB94*AT94+AC94*AX94),0)/60,"")</f>
      </c>
      <c r="S94">
        <f>IF(AND(ISNUMBER(E94),ISNUMBER(F94)),IF(AND(F94&gt;E94,YEAR(E94)=2026,(F94-E94)*1440&lt;=1140),1,0),0)</f>
      </c>
      <c r="T94">
        <f>IF(S94=1,MATCH(INT(E94),'Parámetros'!$A$5:$A$7,1),"")</f>
      </c>
      <c r="U94">
        <f>IF(S94=1,INDEX('Parámetros'!$C$5:$C$7,T94)/24,"")</f>
      </c>
      <c r="V94">
        <f>IF(S94=1,ROUND((F94-E94)*1440,0),"")</f>
      </c>
      <c r="W94">
        <f>IF(S94=1,MIN(N(G94),V94),"")</f>
      </c>
      <c r="X94">
        <f>IF(S94=1,E94+(INT(V94/2)-INT(W94/2))/1440,"")</f>
      </c>
      <c r="Y94">
        <f>IF(S94=1,X94+W94/1440,"")</f>
      </c>
      <c r="Z94">
        <f>IF(S94=1,MIN(F94,IF(E94+U94&lt;=X94,E94+U94,E94+U94+W94/1440)),"")</f>
      </c>
      <c r="AA94">
        <f>IF(S94=1,INT(E94)+1,"")</f>
      </c>
      <c r="AB94">
        <f>IF(S94=1,IF(OR(WEEKDAY(AA94-1)=1,COUNTIF('Festivos 2026'!$A$5:$A$40,AA94-1)&gt;0),1,0),"")</f>
      </c>
      <c r="AC94">
        <f>IF(S94=1,IF(OR(WEEKDAY(AA94)=1,COUNTIF('Festivos 2026'!$A$5:$A$40,AA94)&gt;0),1,0),"")</f>
      </c>
      <c r="AD94">
        <f>IF(S94=1,IF(Y94&lt;=Z94,1,0),"")</f>
      </c>
      <c r="AE94">
        <f>IF(S94=1,MAX(0,MIN(Z94,AA94)-E94),"")</f>
      </c>
      <c r="AF94">
        <f>IF(S94=1,MAX(0,MIN(MIN(Z94,AA94),(AA94-1)+6/24)-E94)+MAX(0,MIN(Z94,AA94)-MAX(E94,(AA94-1)+19/24)),"")</f>
      </c>
      <c r="AG94">
        <f>IF(S94=1,MAX(0,Z94-MAX(E94,AA94)),"")</f>
      </c>
      <c r="AH94">
        <f>IF(S94=1,MAX(0,MIN(Z94,AA94+6/24)-MAX(E94,AA94))+MAX(0,Z94-MAX(MAX(E94,AA94),AA94+19/24)),"")</f>
      </c>
      <c r="AI94">
        <f>IF(S94=1,MAX(0,MIN(F94,AA94)-Z94),"")</f>
      </c>
      <c r="AJ94">
        <f>IF(S94=1,MAX(0,MIN(MIN(F94,AA94),(AA94-1)+6/24)-Z94)+MAX(0,MIN(F94,AA94)-MAX(Z94,(AA94-1)+19/24)),"")</f>
      </c>
      <c r="AK94">
        <f>IF(S94=1,MAX(0,F94-MAX(Z94,AA94)),"")</f>
      </c>
      <c r="AL94">
        <f>IF(S94=1,MAX(0,MIN(F94,AA94+6/24)-MAX(Z94,AA94))+MAX(0,F94-MAX(MAX(Z94,AA94),AA94+19/24)),"")</f>
      </c>
      <c r="AM94">
        <f>IF(S94=1,MAX(0,MIN(Y94,AA94)-X94),"")</f>
      </c>
      <c r="AN94">
        <f>IF(S94=1,MAX(0,MIN(MIN(Y94,AA94),(AA94-1)+6/24)-X94)+MAX(0,MIN(Y94,AA94)-MAX(X94,(AA94-1)+19/24)),"")</f>
      </c>
      <c r="AO94">
        <f>IF(S94=1,MAX(0,Y94-MAX(X94,AA94)),"")</f>
      </c>
      <c r="AP94">
        <f>IF(S94=1,MAX(0,MIN(Y94,AA94+6/24)-MAX(X94,AA94))+MAX(0,Y94-MAX(MAX(X94,AA94),AA94+19/24)),"")</f>
      </c>
      <c r="AQ94">
        <f>IF(S94=1,(AE94-AF94)-AD94*(AM94-AN94),"")</f>
      </c>
      <c r="AR94">
        <f>IF(S94=1,AF94-AD94*AN94,"")</f>
      </c>
      <c r="AS94">
        <f>IF(S94=1,(AI94-AJ94)-(1-AD94)*(AM94-AN94),"")</f>
      </c>
      <c r="AT94">
        <f>IF(S94=1,AJ94-(1-AD94)*AN94,"")</f>
      </c>
      <c r="AU94">
        <f>IF(S94=1,(AG94-AH94)-AD94*(AO94-AP94),"")</f>
      </c>
      <c r="AV94">
        <f>IF(S94=1,AH94-AD94*AP94,"")</f>
      </c>
      <c r="AW94">
        <f>IF(S94=1,(AK94-AL94)-(1-AD94)*(AO94-AP94),"")</f>
      </c>
      <c r="AX94">
        <f>IF(S94=1,AL94-(1-AD94)*AP94,"")</f>
      </c>
    </row>
    <row r="95" spans="1:50" x14ac:dyDescent="0.25">
      <c r="A95" s="14"/>
      <c r="B95" s="14"/>
      <c r="C95" s="15"/>
      <c r="D95" s="10">
        <f>IF(J95="","",J95*(K95*INDEX('Parámetros'!$E$5:$E$7,T95)+L95*INDEX('Parámetros'!$F$5:$F$7,T95)+M95*INDEX('Parámetros'!$G$5:$G$7,T95)+N95*INDEX('Parámetros'!$H$5:$H$7,T95)+O95*INDEX('Parámetros'!$I$5:$I$7,T95)+P95*INDEX('Parámetros'!$J$5:$J$7,T95)+Q95*INDEX('Parámetros'!$K$5:$K$7,T95)+R95*INDEX('Parámetros'!$L$5:$L$7,T95)))</f>
      </c>
      <c r="E95" s="16"/>
      <c r="F95" s="16"/>
      <c r="G95" s="14"/>
      <c r="H95" s="14"/>
      <c r="I95" s="12">
        <f>IF(AND(E95="",F95=""),"",IF(S95=1,(V95-W95)/60,"Revisa entrada y salida"))</f>
      </c>
      <c r="J95" s="13">
        <f>IF(OR(S95&lt;&gt;1,C95=""),"",C95/INDEX('Parámetros'!$D$5:$D$7,T95))</f>
      </c>
      <c r="K95" s="12">
        <f>IF(S95=1,ROUND(1440*((1-AB95)*AS95+(1-AC95)*AW95),0)/60,"")</f>
      </c>
      <c r="L95" s="12">
        <f>IF(S95=1,ROUND(1440*((1-AB95)*AT95+(1-AC95)*AX95),0)/60,"")</f>
      </c>
      <c r="M95" s="12">
        <f>IF(S95=1,ROUND(1440*((1-AB95)*AR95+(1-AC95)*AV95),0)/60,"")</f>
      </c>
      <c r="N95" s="12">
        <f>IF(S95=1,ROUND(1440*(IF(OR(H95="Sí",H95="Si"),AB95*AQ95+AC95*AU95,0)),0)/60,"")</f>
      </c>
      <c r="O95" s="12">
        <f>IF(S95=1,ROUND(1440*(IF(OR(H95="Sí",H95="Si"),0,AB95*AQ95+AC95*AU95)),0)/60,"")</f>
      </c>
      <c r="P95" s="12">
        <f>IF(S95=1,ROUND(1440*(AB95*AR95+AC95*AV95),0)/60,"")</f>
      </c>
      <c r="Q95" s="12">
        <f>IF(S95=1,ROUND(1440*(AB95*AS95+AC95*AW95),0)/60,"")</f>
      </c>
      <c r="R95" s="12">
        <f>IF(S95=1,ROUND(1440*(AB95*AT95+AC95*AX95),0)/60,"")</f>
      </c>
      <c r="S95">
        <f>IF(AND(ISNUMBER(E95),ISNUMBER(F95)),IF(AND(F95&gt;E95,YEAR(E95)=2026,(F95-E95)*1440&lt;=1140),1,0),0)</f>
      </c>
      <c r="T95">
        <f>IF(S95=1,MATCH(INT(E95),'Parámetros'!$A$5:$A$7,1),"")</f>
      </c>
      <c r="U95">
        <f>IF(S95=1,INDEX('Parámetros'!$C$5:$C$7,T95)/24,"")</f>
      </c>
      <c r="V95">
        <f>IF(S95=1,ROUND((F95-E95)*1440,0),"")</f>
      </c>
      <c r="W95">
        <f>IF(S95=1,MIN(N(G95),V95),"")</f>
      </c>
      <c r="X95">
        <f>IF(S95=1,E95+(INT(V95/2)-INT(W95/2))/1440,"")</f>
      </c>
      <c r="Y95">
        <f>IF(S95=1,X95+W95/1440,"")</f>
      </c>
      <c r="Z95">
        <f>IF(S95=1,MIN(F95,IF(E95+U95&lt;=X95,E95+U95,E95+U95+W95/1440)),"")</f>
      </c>
      <c r="AA95">
        <f>IF(S95=1,INT(E95)+1,"")</f>
      </c>
      <c r="AB95">
        <f>IF(S95=1,IF(OR(WEEKDAY(AA95-1)=1,COUNTIF('Festivos 2026'!$A$5:$A$40,AA95-1)&gt;0),1,0),"")</f>
      </c>
      <c r="AC95">
        <f>IF(S95=1,IF(OR(WEEKDAY(AA95)=1,COUNTIF('Festivos 2026'!$A$5:$A$40,AA95)&gt;0),1,0),"")</f>
      </c>
      <c r="AD95">
        <f>IF(S95=1,IF(Y95&lt;=Z95,1,0),"")</f>
      </c>
      <c r="AE95">
        <f>IF(S95=1,MAX(0,MIN(Z95,AA95)-E95),"")</f>
      </c>
      <c r="AF95">
        <f>IF(S95=1,MAX(0,MIN(MIN(Z95,AA95),(AA95-1)+6/24)-E95)+MAX(0,MIN(Z95,AA95)-MAX(E95,(AA95-1)+19/24)),"")</f>
      </c>
      <c r="AG95">
        <f>IF(S95=1,MAX(0,Z95-MAX(E95,AA95)),"")</f>
      </c>
      <c r="AH95">
        <f>IF(S95=1,MAX(0,MIN(Z95,AA95+6/24)-MAX(E95,AA95))+MAX(0,Z95-MAX(MAX(E95,AA95),AA95+19/24)),"")</f>
      </c>
      <c r="AI95">
        <f>IF(S95=1,MAX(0,MIN(F95,AA95)-Z95),"")</f>
      </c>
      <c r="AJ95">
        <f>IF(S95=1,MAX(0,MIN(MIN(F95,AA95),(AA95-1)+6/24)-Z95)+MAX(0,MIN(F95,AA95)-MAX(Z95,(AA95-1)+19/24)),"")</f>
      </c>
      <c r="AK95">
        <f>IF(S95=1,MAX(0,F95-MAX(Z95,AA95)),"")</f>
      </c>
      <c r="AL95">
        <f>IF(S95=1,MAX(0,MIN(F95,AA95+6/24)-MAX(Z95,AA95))+MAX(0,F95-MAX(MAX(Z95,AA95),AA95+19/24)),"")</f>
      </c>
      <c r="AM95">
        <f>IF(S95=1,MAX(0,MIN(Y95,AA95)-X95),"")</f>
      </c>
      <c r="AN95">
        <f>IF(S95=1,MAX(0,MIN(MIN(Y95,AA95),(AA95-1)+6/24)-X95)+MAX(0,MIN(Y95,AA95)-MAX(X95,(AA95-1)+19/24)),"")</f>
      </c>
      <c r="AO95">
        <f>IF(S95=1,MAX(0,Y95-MAX(X95,AA95)),"")</f>
      </c>
      <c r="AP95">
        <f>IF(S95=1,MAX(0,MIN(Y95,AA95+6/24)-MAX(X95,AA95))+MAX(0,Y95-MAX(MAX(X95,AA95),AA95+19/24)),"")</f>
      </c>
      <c r="AQ95">
        <f>IF(S95=1,(AE95-AF95)-AD95*(AM95-AN95),"")</f>
      </c>
      <c r="AR95">
        <f>IF(S95=1,AF95-AD95*AN95,"")</f>
      </c>
      <c r="AS95">
        <f>IF(S95=1,(AI95-AJ95)-(1-AD95)*(AM95-AN95),"")</f>
      </c>
      <c r="AT95">
        <f>IF(S95=1,AJ95-(1-AD95)*AN95,"")</f>
      </c>
      <c r="AU95">
        <f>IF(S95=1,(AG95-AH95)-AD95*(AO95-AP95),"")</f>
      </c>
      <c r="AV95">
        <f>IF(S95=1,AH95-AD95*AP95,"")</f>
      </c>
      <c r="AW95">
        <f>IF(S95=1,(AK95-AL95)-(1-AD95)*(AO95-AP95),"")</f>
      </c>
      <c r="AX95">
        <f>IF(S95=1,AL95-(1-AD95)*AP95,"")</f>
      </c>
    </row>
    <row r="96" spans="1:50" x14ac:dyDescent="0.25">
      <c r="A96" s="14"/>
      <c r="B96" s="14"/>
      <c r="C96" s="15"/>
      <c r="D96" s="10">
        <f>IF(J96="","",J96*(K96*INDEX('Parámetros'!$E$5:$E$7,T96)+L96*INDEX('Parámetros'!$F$5:$F$7,T96)+M96*INDEX('Parámetros'!$G$5:$G$7,T96)+N96*INDEX('Parámetros'!$H$5:$H$7,T96)+O96*INDEX('Parámetros'!$I$5:$I$7,T96)+P96*INDEX('Parámetros'!$J$5:$J$7,T96)+Q96*INDEX('Parámetros'!$K$5:$K$7,T96)+R96*INDEX('Parámetros'!$L$5:$L$7,T96)))</f>
      </c>
      <c r="E96" s="16"/>
      <c r="F96" s="16"/>
      <c r="G96" s="14"/>
      <c r="H96" s="14"/>
      <c r="I96" s="12">
        <f>IF(AND(E96="",F96=""),"",IF(S96=1,(V96-W96)/60,"Revisa entrada y salida"))</f>
      </c>
      <c r="J96" s="13">
        <f>IF(OR(S96&lt;&gt;1,C96=""),"",C96/INDEX('Parámetros'!$D$5:$D$7,T96))</f>
      </c>
      <c r="K96" s="12">
        <f>IF(S96=1,ROUND(1440*((1-AB96)*AS96+(1-AC96)*AW96),0)/60,"")</f>
      </c>
      <c r="L96" s="12">
        <f>IF(S96=1,ROUND(1440*((1-AB96)*AT96+(1-AC96)*AX96),0)/60,"")</f>
      </c>
      <c r="M96" s="12">
        <f>IF(S96=1,ROUND(1440*((1-AB96)*AR96+(1-AC96)*AV96),0)/60,"")</f>
      </c>
      <c r="N96" s="12">
        <f>IF(S96=1,ROUND(1440*(IF(OR(H96="Sí",H96="Si"),AB96*AQ96+AC96*AU96,0)),0)/60,"")</f>
      </c>
      <c r="O96" s="12">
        <f>IF(S96=1,ROUND(1440*(IF(OR(H96="Sí",H96="Si"),0,AB96*AQ96+AC96*AU96)),0)/60,"")</f>
      </c>
      <c r="P96" s="12">
        <f>IF(S96=1,ROUND(1440*(AB96*AR96+AC96*AV96),0)/60,"")</f>
      </c>
      <c r="Q96" s="12">
        <f>IF(S96=1,ROUND(1440*(AB96*AS96+AC96*AW96),0)/60,"")</f>
      </c>
      <c r="R96" s="12">
        <f>IF(S96=1,ROUND(1440*(AB96*AT96+AC96*AX96),0)/60,"")</f>
      </c>
      <c r="S96">
        <f>IF(AND(ISNUMBER(E96),ISNUMBER(F96)),IF(AND(F96&gt;E96,YEAR(E96)=2026,(F96-E96)*1440&lt;=1140),1,0),0)</f>
      </c>
      <c r="T96">
        <f>IF(S96=1,MATCH(INT(E96),'Parámetros'!$A$5:$A$7,1),"")</f>
      </c>
      <c r="U96">
        <f>IF(S96=1,INDEX('Parámetros'!$C$5:$C$7,T96)/24,"")</f>
      </c>
      <c r="V96">
        <f>IF(S96=1,ROUND((F96-E96)*1440,0),"")</f>
      </c>
      <c r="W96">
        <f>IF(S96=1,MIN(N(G96),V96),"")</f>
      </c>
      <c r="X96">
        <f>IF(S96=1,E96+(INT(V96/2)-INT(W96/2))/1440,"")</f>
      </c>
      <c r="Y96">
        <f>IF(S96=1,X96+W96/1440,"")</f>
      </c>
      <c r="Z96">
        <f>IF(S96=1,MIN(F96,IF(E96+U96&lt;=X96,E96+U96,E96+U96+W96/1440)),"")</f>
      </c>
      <c r="AA96">
        <f>IF(S96=1,INT(E96)+1,"")</f>
      </c>
      <c r="AB96">
        <f>IF(S96=1,IF(OR(WEEKDAY(AA96-1)=1,COUNTIF('Festivos 2026'!$A$5:$A$40,AA96-1)&gt;0),1,0),"")</f>
      </c>
      <c r="AC96">
        <f>IF(S96=1,IF(OR(WEEKDAY(AA96)=1,COUNTIF('Festivos 2026'!$A$5:$A$40,AA96)&gt;0),1,0),"")</f>
      </c>
      <c r="AD96">
        <f>IF(S96=1,IF(Y96&lt;=Z96,1,0),"")</f>
      </c>
      <c r="AE96">
        <f>IF(S96=1,MAX(0,MIN(Z96,AA96)-E96),"")</f>
      </c>
      <c r="AF96">
        <f>IF(S96=1,MAX(0,MIN(MIN(Z96,AA96),(AA96-1)+6/24)-E96)+MAX(0,MIN(Z96,AA96)-MAX(E96,(AA96-1)+19/24)),"")</f>
      </c>
      <c r="AG96">
        <f>IF(S96=1,MAX(0,Z96-MAX(E96,AA96)),"")</f>
      </c>
      <c r="AH96">
        <f>IF(S96=1,MAX(0,MIN(Z96,AA96+6/24)-MAX(E96,AA96))+MAX(0,Z96-MAX(MAX(E96,AA96),AA96+19/24)),"")</f>
      </c>
      <c r="AI96">
        <f>IF(S96=1,MAX(0,MIN(F96,AA96)-Z96),"")</f>
      </c>
      <c r="AJ96">
        <f>IF(S96=1,MAX(0,MIN(MIN(F96,AA96),(AA96-1)+6/24)-Z96)+MAX(0,MIN(F96,AA96)-MAX(Z96,(AA96-1)+19/24)),"")</f>
      </c>
      <c r="AK96">
        <f>IF(S96=1,MAX(0,F96-MAX(Z96,AA96)),"")</f>
      </c>
      <c r="AL96">
        <f>IF(S96=1,MAX(0,MIN(F96,AA96+6/24)-MAX(Z96,AA96))+MAX(0,F96-MAX(MAX(Z96,AA96),AA96+19/24)),"")</f>
      </c>
      <c r="AM96">
        <f>IF(S96=1,MAX(0,MIN(Y96,AA96)-X96),"")</f>
      </c>
      <c r="AN96">
        <f>IF(S96=1,MAX(0,MIN(MIN(Y96,AA96),(AA96-1)+6/24)-X96)+MAX(0,MIN(Y96,AA96)-MAX(X96,(AA96-1)+19/24)),"")</f>
      </c>
      <c r="AO96">
        <f>IF(S96=1,MAX(0,Y96-MAX(X96,AA96)),"")</f>
      </c>
      <c r="AP96">
        <f>IF(S96=1,MAX(0,MIN(Y96,AA96+6/24)-MAX(X96,AA96))+MAX(0,Y96-MAX(MAX(X96,AA96),AA96+19/24)),"")</f>
      </c>
      <c r="AQ96">
        <f>IF(S96=1,(AE96-AF96)-AD96*(AM96-AN96),"")</f>
      </c>
      <c r="AR96">
        <f>IF(S96=1,AF96-AD96*AN96,"")</f>
      </c>
      <c r="AS96">
        <f>IF(S96=1,(AI96-AJ96)-(1-AD96)*(AM96-AN96),"")</f>
      </c>
      <c r="AT96">
        <f>IF(S96=1,AJ96-(1-AD96)*AN96,"")</f>
      </c>
      <c r="AU96">
        <f>IF(S96=1,(AG96-AH96)-AD96*(AO96-AP96),"")</f>
      </c>
      <c r="AV96">
        <f>IF(S96=1,AH96-AD96*AP96,"")</f>
      </c>
      <c r="AW96">
        <f>IF(S96=1,(AK96-AL96)-(1-AD96)*(AO96-AP96),"")</f>
      </c>
      <c r="AX96">
        <f>IF(S96=1,AL96-(1-AD96)*AP96,"")</f>
      </c>
    </row>
    <row r="97" spans="1:50" x14ac:dyDescent="0.25">
      <c r="A97" s="14"/>
      <c r="B97" s="14"/>
      <c r="C97" s="15"/>
      <c r="D97" s="10">
        <f>IF(J97="","",J97*(K97*INDEX('Parámetros'!$E$5:$E$7,T97)+L97*INDEX('Parámetros'!$F$5:$F$7,T97)+M97*INDEX('Parámetros'!$G$5:$G$7,T97)+N97*INDEX('Parámetros'!$H$5:$H$7,T97)+O97*INDEX('Parámetros'!$I$5:$I$7,T97)+P97*INDEX('Parámetros'!$J$5:$J$7,T97)+Q97*INDEX('Parámetros'!$K$5:$K$7,T97)+R97*INDEX('Parámetros'!$L$5:$L$7,T97)))</f>
      </c>
      <c r="E97" s="16"/>
      <c r="F97" s="16"/>
      <c r="G97" s="14"/>
      <c r="H97" s="14"/>
      <c r="I97" s="12">
        <f>IF(AND(E97="",F97=""),"",IF(S97=1,(V97-W97)/60,"Revisa entrada y salida"))</f>
      </c>
      <c r="J97" s="13">
        <f>IF(OR(S97&lt;&gt;1,C97=""),"",C97/INDEX('Parámetros'!$D$5:$D$7,T97))</f>
      </c>
      <c r="K97" s="12">
        <f>IF(S97=1,ROUND(1440*((1-AB97)*AS97+(1-AC97)*AW97),0)/60,"")</f>
      </c>
      <c r="L97" s="12">
        <f>IF(S97=1,ROUND(1440*((1-AB97)*AT97+(1-AC97)*AX97),0)/60,"")</f>
      </c>
      <c r="M97" s="12">
        <f>IF(S97=1,ROUND(1440*((1-AB97)*AR97+(1-AC97)*AV97),0)/60,"")</f>
      </c>
      <c r="N97" s="12">
        <f>IF(S97=1,ROUND(1440*(IF(OR(H97="Sí",H97="Si"),AB97*AQ97+AC97*AU97,0)),0)/60,"")</f>
      </c>
      <c r="O97" s="12">
        <f>IF(S97=1,ROUND(1440*(IF(OR(H97="Sí",H97="Si"),0,AB97*AQ97+AC97*AU97)),0)/60,"")</f>
      </c>
      <c r="P97" s="12">
        <f>IF(S97=1,ROUND(1440*(AB97*AR97+AC97*AV97),0)/60,"")</f>
      </c>
      <c r="Q97" s="12">
        <f>IF(S97=1,ROUND(1440*(AB97*AS97+AC97*AW97),0)/60,"")</f>
      </c>
      <c r="R97" s="12">
        <f>IF(S97=1,ROUND(1440*(AB97*AT97+AC97*AX97),0)/60,"")</f>
      </c>
      <c r="S97">
        <f>IF(AND(ISNUMBER(E97),ISNUMBER(F97)),IF(AND(F97&gt;E97,YEAR(E97)=2026,(F97-E97)*1440&lt;=1140),1,0),0)</f>
      </c>
      <c r="T97">
        <f>IF(S97=1,MATCH(INT(E97),'Parámetros'!$A$5:$A$7,1),"")</f>
      </c>
      <c r="U97">
        <f>IF(S97=1,INDEX('Parámetros'!$C$5:$C$7,T97)/24,"")</f>
      </c>
      <c r="V97">
        <f>IF(S97=1,ROUND((F97-E97)*1440,0),"")</f>
      </c>
      <c r="W97">
        <f>IF(S97=1,MIN(N(G97),V97),"")</f>
      </c>
      <c r="X97">
        <f>IF(S97=1,E97+(INT(V97/2)-INT(W97/2))/1440,"")</f>
      </c>
      <c r="Y97">
        <f>IF(S97=1,X97+W97/1440,"")</f>
      </c>
      <c r="Z97">
        <f>IF(S97=1,MIN(F97,IF(E97+U97&lt;=X97,E97+U97,E97+U97+W97/1440)),"")</f>
      </c>
      <c r="AA97">
        <f>IF(S97=1,INT(E97)+1,"")</f>
      </c>
      <c r="AB97">
        <f>IF(S97=1,IF(OR(WEEKDAY(AA97-1)=1,COUNTIF('Festivos 2026'!$A$5:$A$40,AA97-1)&gt;0),1,0),"")</f>
      </c>
      <c r="AC97">
        <f>IF(S97=1,IF(OR(WEEKDAY(AA97)=1,COUNTIF('Festivos 2026'!$A$5:$A$40,AA97)&gt;0),1,0),"")</f>
      </c>
      <c r="AD97">
        <f>IF(S97=1,IF(Y97&lt;=Z97,1,0),"")</f>
      </c>
      <c r="AE97">
        <f>IF(S97=1,MAX(0,MIN(Z97,AA97)-E97),"")</f>
      </c>
      <c r="AF97">
        <f>IF(S97=1,MAX(0,MIN(MIN(Z97,AA97),(AA97-1)+6/24)-E97)+MAX(0,MIN(Z97,AA97)-MAX(E97,(AA97-1)+19/24)),"")</f>
      </c>
      <c r="AG97">
        <f>IF(S97=1,MAX(0,Z97-MAX(E97,AA97)),"")</f>
      </c>
      <c r="AH97">
        <f>IF(S97=1,MAX(0,MIN(Z97,AA97+6/24)-MAX(E97,AA97))+MAX(0,Z97-MAX(MAX(E97,AA97),AA97+19/24)),"")</f>
      </c>
      <c r="AI97">
        <f>IF(S97=1,MAX(0,MIN(F97,AA97)-Z97),"")</f>
      </c>
      <c r="AJ97">
        <f>IF(S97=1,MAX(0,MIN(MIN(F97,AA97),(AA97-1)+6/24)-Z97)+MAX(0,MIN(F97,AA97)-MAX(Z97,(AA97-1)+19/24)),"")</f>
      </c>
      <c r="AK97">
        <f>IF(S97=1,MAX(0,F97-MAX(Z97,AA97)),"")</f>
      </c>
      <c r="AL97">
        <f>IF(S97=1,MAX(0,MIN(F97,AA97+6/24)-MAX(Z97,AA97))+MAX(0,F97-MAX(MAX(Z97,AA97),AA97+19/24)),"")</f>
      </c>
      <c r="AM97">
        <f>IF(S97=1,MAX(0,MIN(Y97,AA97)-X97),"")</f>
      </c>
      <c r="AN97">
        <f>IF(S97=1,MAX(0,MIN(MIN(Y97,AA97),(AA97-1)+6/24)-X97)+MAX(0,MIN(Y97,AA97)-MAX(X97,(AA97-1)+19/24)),"")</f>
      </c>
      <c r="AO97">
        <f>IF(S97=1,MAX(0,Y97-MAX(X97,AA97)),"")</f>
      </c>
      <c r="AP97">
        <f>IF(S97=1,MAX(0,MIN(Y97,AA97+6/24)-MAX(X97,AA97))+MAX(0,Y97-MAX(MAX(X97,AA97),AA97+19/24)),"")</f>
      </c>
      <c r="AQ97">
        <f>IF(S97=1,(AE97-AF97)-AD97*(AM97-AN97),"")</f>
      </c>
      <c r="AR97">
        <f>IF(S97=1,AF97-AD97*AN97,"")</f>
      </c>
      <c r="AS97">
        <f>IF(S97=1,(AI97-AJ97)-(1-AD97)*(AM97-AN97),"")</f>
      </c>
      <c r="AT97">
        <f>IF(S97=1,AJ97-(1-AD97)*AN97,"")</f>
      </c>
      <c r="AU97">
        <f>IF(S97=1,(AG97-AH97)-AD97*(AO97-AP97),"")</f>
      </c>
      <c r="AV97">
        <f>IF(S97=1,AH97-AD97*AP97,"")</f>
      </c>
      <c r="AW97">
        <f>IF(S97=1,(AK97-AL97)-(1-AD97)*(AO97-AP97),"")</f>
      </c>
      <c r="AX97">
        <f>IF(S97=1,AL97-(1-AD97)*AP97,"")</f>
      </c>
    </row>
    <row r="98" spans="1:50" x14ac:dyDescent="0.25">
      <c r="A98" s="14"/>
      <c r="B98" s="14"/>
      <c r="C98" s="15"/>
      <c r="D98" s="10">
        <f>IF(J98="","",J98*(K98*INDEX('Parámetros'!$E$5:$E$7,T98)+L98*INDEX('Parámetros'!$F$5:$F$7,T98)+M98*INDEX('Parámetros'!$G$5:$G$7,T98)+N98*INDEX('Parámetros'!$H$5:$H$7,T98)+O98*INDEX('Parámetros'!$I$5:$I$7,T98)+P98*INDEX('Parámetros'!$J$5:$J$7,T98)+Q98*INDEX('Parámetros'!$K$5:$K$7,T98)+R98*INDEX('Parámetros'!$L$5:$L$7,T98)))</f>
      </c>
      <c r="E98" s="16"/>
      <c r="F98" s="16"/>
      <c r="G98" s="14"/>
      <c r="H98" s="14"/>
      <c r="I98" s="12">
        <f>IF(AND(E98="",F98=""),"",IF(S98=1,(V98-W98)/60,"Revisa entrada y salida"))</f>
      </c>
      <c r="J98" s="13">
        <f>IF(OR(S98&lt;&gt;1,C98=""),"",C98/INDEX('Parámetros'!$D$5:$D$7,T98))</f>
      </c>
      <c r="K98" s="12">
        <f>IF(S98=1,ROUND(1440*((1-AB98)*AS98+(1-AC98)*AW98),0)/60,"")</f>
      </c>
      <c r="L98" s="12">
        <f>IF(S98=1,ROUND(1440*((1-AB98)*AT98+(1-AC98)*AX98),0)/60,"")</f>
      </c>
      <c r="M98" s="12">
        <f>IF(S98=1,ROUND(1440*((1-AB98)*AR98+(1-AC98)*AV98),0)/60,"")</f>
      </c>
      <c r="N98" s="12">
        <f>IF(S98=1,ROUND(1440*(IF(OR(H98="Sí",H98="Si"),AB98*AQ98+AC98*AU98,0)),0)/60,"")</f>
      </c>
      <c r="O98" s="12">
        <f>IF(S98=1,ROUND(1440*(IF(OR(H98="Sí",H98="Si"),0,AB98*AQ98+AC98*AU98)),0)/60,"")</f>
      </c>
      <c r="P98" s="12">
        <f>IF(S98=1,ROUND(1440*(AB98*AR98+AC98*AV98),0)/60,"")</f>
      </c>
      <c r="Q98" s="12">
        <f>IF(S98=1,ROUND(1440*(AB98*AS98+AC98*AW98),0)/60,"")</f>
      </c>
      <c r="R98" s="12">
        <f>IF(S98=1,ROUND(1440*(AB98*AT98+AC98*AX98),0)/60,"")</f>
      </c>
      <c r="S98">
        <f>IF(AND(ISNUMBER(E98),ISNUMBER(F98)),IF(AND(F98&gt;E98,YEAR(E98)=2026,(F98-E98)*1440&lt;=1140),1,0),0)</f>
      </c>
      <c r="T98">
        <f>IF(S98=1,MATCH(INT(E98),'Parámetros'!$A$5:$A$7,1),"")</f>
      </c>
      <c r="U98">
        <f>IF(S98=1,INDEX('Parámetros'!$C$5:$C$7,T98)/24,"")</f>
      </c>
      <c r="V98">
        <f>IF(S98=1,ROUND((F98-E98)*1440,0),"")</f>
      </c>
      <c r="W98">
        <f>IF(S98=1,MIN(N(G98),V98),"")</f>
      </c>
      <c r="X98">
        <f>IF(S98=1,E98+(INT(V98/2)-INT(W98/2))/1440,"")</f>
      </c>
      <c r="Y98">
        <f>IF(S98=1,X98+W98/1440,"")</f>
      </c>
      <c r="Z98">
        <f>IF(S98=1,MIN(F98,IF(E98+U98&lt;=X98,E98+U98,E98+U98+W98/1440)),"")</f>
      </c>
      <c r="AA98">
        <f>IF(S98=1,INT(E98)+1,"")</f>
      </c>
      <c r="AB98">
        <f>IF(S98=1,IF(OR(WEEKDAY(AA98-1)=1,COUNTIF('Festivos 2026'!$A$5:$A$40,AA98-1)&gt;0),1,0),"")</f>
      </c>
      <c r="AC98">
        <f>IF(S98=1,IF(OR(WEEKDAY(AA98)=1,COUNTIF('Festivos 2026'!$A$5:$A$40,AA98)&gt;0),1,0),"")</f>
      </c>
      <c r="AD98">
        <f>IF(S98=1,IF(Y98&lt;=Z98,1,0),"")</f>
      </c>
      <c r="AE98">
        <f>IF(S98=1,MAX(0,MIN(Z98,AA98)-E98),"")</f>
      </c>
      <c r="AF98">
        <f>IF(S98=1,MAX(0,MIN(MIN(Z98,AA98),(AA98-1)+6/24)-E98)+MAX(0,MIN(Z98,AA98)-MAX(E98,(AA98-1)+19/24)),"")</f>
      </c>
      <c r="AG98">
        <f>IF(S98=1,MAX(0,Z98-MAX(E98,AA98)),"")</f>
      </c>
      <c r="AH98">
        <f>IF(S98=1,MAX(0,MIN(Z98,AA98+6/24)-MAX(E98,AA98))+MAX(0,Z98-MAX(MAX(E98,AA98),AA98+19/24)),"")</f>
      </c>
      <c r="AI98">
        <f>IF(S98=1,MAX(0,MIN(F98,AA98)-Z98),"")</f>
      </c>
      <c r="AJ98">
        <f>IF(S98=1,MAX(0,MIN(MIN(F98,AA98),(AA98-1)+6/24)-Z98)+MAX(0,MIN(F98,AA98)-MAX(Z98,(AA98-1)+19/24)),"")</f>
      </c>
      <c r="AK98">
        <f>IF(S98=1,MAX(0,F98-MAX(Z98,AA98)),"")</f>
      </c>
      <c r="AL98">
        <f>IF(S98=1,MAX(0,MIN(F98,AA98+6/24)-MAX(Z98,AA98))+MAX(0,F98-MAX(MAX(Z98,AA98),AA98+19/24)),"")</f>
      </c>
      <c r="AM98">
        <f>IF(S98=1,MAX(0,MIN(Y98,AA98)-X98),"")</f>
      </c>
      <c r="AN98">
        <f>IF(S98=1,MAX(0,MIN(MIN(Y98,AA98),(AA98-1)+6/24)-X98)+MAX(0,MIN(Y98,AA98)-MAX(X98,(AA98-1)+19/24)),"")</f>
      </c>
      <c r="AO98">
        <f>IF(S98=1,MAX(0,Y98-MAX(X98,AA98)),"")</f>
      </c>
      <c r="AP98">
        <f>IF(S98=1,MAX(0,MIN(Y98,AA98+6/24)-MAX(X98,AA98))+MAX(0,Y98-MAX(MAX(X98,AA98),AA98+19/24)),"")</f>
      </c>
      <c r="AQ98">
        <f>IF(S98=1,(AE98-AF98)-AD98*(AM98-AN98),"")</f>
      </c>
      <c r="AR98">
        <f>IF(S98=1,AF98-AD98*AN98,"")</f>
      </c>
      <c r="AS98">
        <f>IF(S98=1,(AI98-AJ98)-(1-AD98)*(AM98-AN98),"")</f>
      </c>
      <c r="AT98">
        <f>IF(S98=1,AJ98-(1-AD98)*AN98,"")</f>
      </c>
      <c r="AU98">
        <f>IF(S98=1,(AG98-AH98)-AD98*(AO98-AP98),"")</f>
      </c>
      <c r="AV98">
        <f>IF(S98=1,AH98-AD98*AP98,"")</f>
      </c>
      <c r="AW98">
        <f>IF(S98=1,(AK98-AL98)-(1-AD98)*(AO98-AP98),"")</f>
      </c>
      <c r="AX98">
        <f>IF(S98=1,AL98-(1-AD98)*AP98,"")</f>
      </c>
    </row>
    <row r="99" spans="1:50" x14ac:dyDescent="0.25">
      <c r="A99" s="14"/>
      <c r="B99" s="14"/>
      <c r="C99" s="15"/>
      <c r="D99" s="10">
        <f>IF(J99="","",J99*(K99*INDEX('Parámetros'!$E$5:$E$7,T99)+L99*INDEX('Parámetros'!$F$5:$F$7,T99)+M99*INDEX('Parámetros'!$G$5:$G$7,T99)+N99*INDEX('Parámetros'!$H$5:$H$7,T99)+O99*INDEX('Parámetros'!$I$5:$I$7,T99)+P99*INDEX('Parámetros'!$J$5:$J$7,T99)+Q99*INDEX('Parámetros'!$K$5:$K$7,T99)+R99*INDEX('Parámetros'!$L$5:$L$7,T99)))</f>
      </c>
      <c r="E99" s="16"/>
      <c r="F99" s="16"/>
      <c r="G99" s="14"/>
      <c r="H99" s="14"/>
      <c r="I99" s="12">
        <f>IF(AND(E99="",F99=""),"",IF(S99=1,(V99-W99)/60,"Revisa entrada y salida"))</f>
      </c>
      <c r="J99" s="13">
        <f>IF(OR(S99&lt;&gt;1,C99=""),"",C99/INDEX('Parámetros'!$D$5:$D$7,T99))</f>
      </c>
      <c r="K99" s="12">
        <f>IF(S99=1,ROUND(1440*((1-AB99)*AS99+(1-AC99)*AW99),0)/60,"")</f>
      </c>
      <c r="L99" s="12">
        <f>IF(S99=1,ROUND(1440*((1-AB99)*AT99+(1-AC99)*AX99),0)/60,"")</f>
      </c>
      <c r="M99" s="12">
        <f>IF(S99=1,ROUND(1440*((1-AB99)*AR99+(1-AC99)*AV99),0)/60,"")</f>
      </c>
      <c r="N99" s="12">
        <f>IF(S99=1,ROUND(1440*(IF(OR(H99="Sí",H99="Si"),AB99*AQ99+AC99*AU99,0)),0)/60,"")</f>
      </c>
      <c r="O99" s="12">
        <f>IF(S99=1,ROUND(1440*(IF(OR(H99="Sí",H99="Si"),0,AB99*AQ99+AC99*AU99)),0)/60,"")</f>
      </c>
      <c r="P99" s="12">
        <f>IF(S99=1,ROUND(1440*(AB99*AR99+AC99*AV99),0)/60,"")</f>
      </c>
      <c r="Q99" s="12">
        <f>IF(S99=1,ROUND(1440*(AB99*AS99+AC99*AW99),0)/60,"")</f>
      </c>
      <c r="R99" s="12">
        <f>IF(S99=1,ROUND(1440*(AB99*AT99+AC99*AX99),0)/60,"")</f>
      </c>
      <c r="S99">
        <f>IF(AND(ISNUMBER(E99),ISNUMBER(F99)),IF(AND(F99&gt;E99,YEAR(E99)=2026,(F99-E99)*1440&lt;=1140),1,0),0)</f>
      </c>
      <c r="T99">
        <f>IF(S99=1,MATCH(INT(E99),'Parámetros'!$A$5:$A$7,1),"")</f>
      </c>
      <c r="U99">
        <f>IF(S99=1,INDEX('Parámetros'!$C$5:$C$7,T99)/24,"")</f>
      </c>
      <c r="V99">
        <f>IF(S99=1,ROUND((F99-E99)*1440,0),"")</f>
      </c>
      <c r="W99">
        <f>IF(S99=1,MIN(N(G99),V99),"")</f>
      </c>
      <c r="X99">
        <f>IF(S99=1,E99+(INT(V99/2)-INT(W99/2))/1440,"")</f>
      </c>
      <c r="Y99">
        <f>IF(S99=1,X99+W99/1440,"")</f>
      </c>
      <c r="Z99">
        <f>IF(S99=1,MIN(F99,IF(E99+U99&lt;=X99,E99+U99,E99+U99+W99/1440)),"")</f>
      </c>
      <c r="AA99">
        <f>IF(S99=1,INT(E99)+1,"")</f>
      </c>
      <c r="AB99">
        <f>IF(S99=1,IF(OR(WEEKDAY(AA99-1)=1,COUNTIF('Festivos 2026'!$A$5:$A$40,AA99-1)&gt;0),1,0),"")</f>
      </c>
      <c r="AC99">
        <f>IF(S99=1,IF(OR(WEEKDAY(AA99)=1,COUNTIF('Festivos 2026'!$A$5:$A$40,AA99)&gt;0),1,0),"")</f>
      </c>
      <c r="AD99">
        <f>IF(S99=1,IF(Y99&lt;=Z99,1,0),"")</f>
      </c>
      <c r="AE99">
        <f>IF(S99=1,MAX(0,MIN(Z99,AA99)-E99),"")</f>
      </c>
      <c r="AF99">
        <f>IF(S99=1,MAX(0,MIN(MIN(Z99,AA99),(AA99-1)+6/24)-E99)+MAX(0,MIN(Z99,AA99)-MAX(E99,(AA99-1)+19/24)),"")</f>
      </c>
      <c r="AG99">
        <f>IF(S99=1,MAX(0,Z99-MAX(E99,AA99)),"")</f>
      </c>
      <c r="AH99">
        <f>IF(S99=1,MAX(0,MIN(Z99,AA99+6/24)-MAX(E99,AA99))+MAX(0,Z99-MAX(MAX(E99,AA99),AA99+19/24)),"")</f>
      </c>
      <c r="AI99">
        <f>IF(S99=1,MAX(0,MIN(F99,AA99)-Z99),"")</f>
      </c>
      <c r="AJ99">
        <f>IF(S99=1,MAX(0,MIN(MIN(F99,AA99),(AA99-1)+6/24)-Z99)+MAX(0,MIN(F99,AA99)-MAX(Z99,(AA99-1)+19/24)),"")</f>
      </c>
      <c r="AK99">
        <f>IF(S99=1,MAX(0,F99-MAX(Z99,AA99)),"")</f>
      </c>
      <c r="AL99">
        <f>IF(S99=1,MAX(0,MIN(F99,AA99+6/24)-MAX(Z99,AA99))+MAX(0,F99-MAX(MAX(Z99,AA99),AA99+19/24)),"")</f>
      </c>
      <c r="AM99">
        <f>IF(S99=1,MAX(0,MIN(Y99,AA99)-X99),"")</f>
      </c>
      <c r="AN99">
        <f>IF(S99=1,MAX(0,MIN(MIN(Y99,AA99),(AA99-1)+6/24)-X99)+MAX(0,MIN(Y99,AA99)-MAX(X99,(AA99-1)+19/24)),"")</f>
      </c>
      <c r="AO99">
        <f>IF(S99=1,MAX(0,Y99-MAX(X99,AA99)),"")</f>
      </c>
      <c r="AP99">
        <f>IF(S99=1,MAX(0,MIN(Y99,AA99+6/24)-MAX(X99,AA99))+MAX(0,Y99-MAX(MAX(X99,AA99),AA99+19/24)),"")</f>
      </c>
      <c r="AQ99">
        <f>IF(S99=1,(AE99-AF99)-AD99*(AM99-AN99),"")</f>
      </c>
      <c r="AR99">
        <f>IF(S99=1,AF99-AD99*AN99,"")</f>
      </c>
      <c r="AS99">
        <f>IF(S99=1,(AI99-AJ99)-(1-AD99)*(AM99-AN99),"")</f>
      </c>
      <c r="AT99">
        <f>IF(S99=1,AJ99-(1-AD99)*AN99,"")</f>
      </c>
      <c r="AU99">
        <f>IF(S99=1,(AG99-AH99)-AD99*(AO99-AP99),"")</f>
      </c>
      <c r="AV99">
        <f>IF(S99=1,AH99-AD99*AP99,"")</f>
      </c>
      <c r="AW99">
        <f>IF(S99=1,(AK99-AL99)-(1-AD99)*(AO99-AP99),"")</f>
      </c>
      <c r="AX99">
        <f>IF(S99=1,AL99-(1-AD99)*AP99,"")</f>
      </c>
    </row>
    <row r="100" spans="1:50" x14ac:dyDescent="0.25">
      <c r="A100" s="14"/>
      <c r="B100" s="14"/>
      <c r="C100" s="15"/>
      <c r="D100" s="10">
        <f>IF(J100="","",J100*(K100*INDEX('Parámetros'!$E$5:$E$7,T100)+L100*INDEX('Parámetros'!$F$5:$F$7,T100)+M100*INDEX('Parámetros'!$G$5:$G$7,T100)+N100*INDEX('Parámetros'!$H$5:$H$7,T100)+O100*INDEX('Parámetros'!$I$5:$I$7,T100)+P100*INDEX('Parámetros'!$J$5:$J$7,T100)+Q100*INDEX('Parámetros'!$K$5:$K$7,T100)+R100*INDEX('Parámetros'!$L$5:$L$7,T100)))</f>
      </c>
      <c r="E100" s="16"/>
      <c r="F100" s="16"/>
      <c r="G100" s="14"/>
      <c r="H100" s="14"/>
      <c r="I100" s="12">
        <f>IF(AND(E100="",F100=""),"",IF(S100=1,(V100-W100)/60,"Revisa entrada y salida"))</f>
      </c>
      <c r="J100" s="13">
        <f>IF(OR(S100&lt;&gt;1,C100=""),"",C100/INDEX('Parámetros'!$D$5:$D$7,T100))</f>
      </c>
      <c r="K100" s="12">
        <f>IF(S100=1,ROUND(1440*((1-AB100)*AS100+(1-AC100)*AW100),0)/60,"")</f>
      </c>
      <c r="L100" s="12">
        <f>IF(S100=1,ROUND(1440*((1-AB100)*AT100+(1-AC100)*AX100),0)/60,"")</f>
      </c>
      <c r="M100" s="12">
        <f>IF(S100=1,ROUND(1440*((1-AB100)*AR100+(1-AC100)*AV100),0)/60,"")</f>
      </c>
      <c r="N100" s="12">
        <f>IF(S100=1,ROUND(1440*(IF(OR(H100="Sí",H100="Si"),AB100*AQ100+AC100*AU100,0)),0)/60,"")</f>
      </c>
      <c r="O100" s="12">
        <f>IF(S100=1,ROUND(1440*(IF(OR(H100="Sí",H100="Si"),0,AB100*AQ100+AC100*AU100)),0)/60,"")</f>
      </c>
      <c r="P100" s="12">
        <f>IF(S100=1,ROUND(1440*(AB100*AR100+AC100*AV100),0)/60,"")</f>
      </c>
      <c r="Q100" s="12">
        <f>IF(S100=1,ROUND(1440*(AB100*AS100+AC100*AW100),0)/60,"")</f>
      </c>
      <c r="R100" s="12">
        <f>IF(S100=1,ROUND(1440*(AB100*AT100+AC100*AX100),0)/60,"")</f>
      </c>
      <c r="S100">
        <f>IF(AND(ISNUMBER(E100),ISNUMBER(F100)),IF(AND(F100&gt;E100,YEAR(E100)=2026,(F100-E100)*1440&lt;=1140),1,0),0)</f>
      </c>
      <c r="T100">
        <f>IF(S100=1,MATCH(INT(E100),'Parámetros'!$A$5:$A$7,1),"")</f>
      </c>
      <c r="U100">
        <f>IF(S100=1,INDEX('Parámetros'!$C$5:$C$7,T100)/24,"")</f>
      </c>
      <c r="V100">
        <f>IF(S100=1,ROUND((F100-E100)*1440,0),"")</f>
      </c>
      <c r="W100">
        <f>IF(S100=1,MIN(N(G100),V100),"")</f>
      </c>
      <c r="X100">
        <f>IF(S100=1,E100+(INT(V100/2)-INT(W100/2))/1440,"")</f>
      </c>
      <c r="Y100">
        <f>IF(S100=1,X100+W100/1440,"")</f>
      </c>
      <c r="Z100">
        <f>IF(S100=1,MIN(F100,IF(E100+U100&lt;=X100,E100+U100,E100+U100+W100/1440)),"")</f>
      </c>
      <c r="AA100">
        <f>IF(S100=1,INT(E100)+1,"")</f>
      </c>
      <c r="AB100">
        <f>IF(S100=1,IF(OR(WEEKDAY(AA100-1)=1,COUNTIF('Festivos 2026'!$A$5:$A$40,AA100-1)&gt;0),1,0),"")</f>
      </c>
      <c r="AC100">
        <f>IF(S100=1,IF(OR(WEEKDAY(AA100)=1,COUNTIF('Festivos 2026'!$A$5:$A$40,AA100)&gt;0),1,0),"")</f>
      </c>
      <c r="AD100">
        <f>IF(S100=1,IF(Y100&lt;=Z100,1,0),"")</f>
      </c>
      <c r="AE100">
        <f>IF(S100=1,MAX(0,MIN(Z100,AA100)-E100),"")</f>
      </c>
      <c r="AF100">
        <f>IF(S100=1,MAX(0,MIN(MIN(Z100,AA100),(AA100-1)+6/24)-E100)+MAX(0,MIN(Z100,AA100)-MAX(E100,(AA100-1)+19/24)),"")</f>
      </c>
      <c r="AG100">
        <f>IF(S100=1,MAX(0,Z100-MAX(E100,AA100)),"")</f>
      </c>
      <c r="AH100">
        <f>IF(S100=1,MAX(0,MIN(Z100,AA100+6/24)-MAX(E100,AA100))+MAX(0,Z100-MAX(MAX(E100,AA100),AA100+19/24)),"")</f>
      </c>
      <c r="AI100">
        <f>IF(S100=1,MAX(0,MIN(F100,AA100)-Z100),"")</f>
      </c>
      <c r="AJ100">
        <f>IF(S100=1,MAX(0,MIN(MIN(F100,AA100),(AA100-1)+6/24)-Z100)+MAX(0,MIN(F100,AA100)-MAX(Z100,(AA100-1)+19/24)),"")</f>
      </c>
      <c r="AK100">
        <f>IF(S100=1,MAX(0,F100-MAX(Z100,AA100)),"")</f>
      </c>
      <c r="AL100">
        <f>IF(S100=1,MAX(0,MIN(F100,AA100+6/24)-MAX(Z100,AA100))+MAX(0,F100-MAX(MAX(Z100,AA100),AA100+19/24)),"")</f>
      </c>
      <c r="AM100">
        <f>IF(S100=1,MAX(0,MIN(Y100,AA100)-X100),"")</f>
      </c>
      <c r="AN100">
        <f>IF(S100=1,MAX(0,MIN(MIN(Y100,AA100),(AA100-1)+6/24)-X100)+MAX(0,MIN(Y100,AA100)-MAX(X100,(AA100-1)+19/24)),"")</f>
      </c>
      <c r="AO100">
        <f>IF(S100=1,MAX(0,Y100-MAX(X100,AA100)),"")</f>
      </c>
      <c r="AP100">
        <f>IF(S100=1,MAX(0,MIN(Y100,AA100+6/24)-MAX(X100,AA100))+MAX(0,Y100-MAX(MAX(X100,AA100),AA100+19/24)),"")</f>
      </c>
      <c r="AQ100">
        <f>IF(S100=1,(AE100-AF100)-AD100*(AM100-AN100),"")</f>
      </c>
      <c r="AR100">
        <f>IF(S100=1,AF100-AD100*AN100,"")</f>
      </c>
      <c r="AS100">
        <f>IF(S100=1,(AI100-AJ100)-(1-AD100)*(AM100-AN100),"")</f>
      </c>
      <c r="AT100">
        <f>IF(S100=1,AJ100-(1-AD100)*AN100,"")</f>
      </c>
      <c r="AU100">
        <f>IF(S100=1,(AG100-AH100)-AD100*(AO100-AP100),"")</f>
      </c>
      <c r="AV100">
        <f>IF(S100=1,AH100-AD100*AP100,"")</f>
      </c>
      <c r="AW100">
        <f>IF(S100=1,(AK100-AL100)-(1-AD100)*(AO100-AP100),"")</f>
      </c>
      <c r="AX100">
        <f>IF(S100=1,AL100-(1-AD100)*AP100,"")</f>
      </c>
    </row>
    <row r="101" spans="1:50" x14ac:dyDescent="0.25">
      <c r="A101" s="14"/>
      <c r="B101" s="14"/>
      <c r="C101" s="15"/>
      <c r="D101" s="10">
        <f>IF(J101="","",J101*(K101*INDEX('Parámetros'!$E$5:$E$7,T101)+L101*INDEX('Parámetros'!$F$5:$F$7,T101)+M101*INDEX('Parámetros'!$G$5:$G$7,T101)+N101*INDEX('Parámetros'!$H$5:$H$7,T101)+O101*INDEX('Parámetros'!$I$5:$I$7,T101)+P101*INDEX('Parámetros'!$J$5:$J$7,T101)+Q101*INDEX('Parámetros'!$K$5:$K$7,T101)+R101*INDEX('Parámetros'!$L$5:$L$7,T101)))</f>
      </c>
      <c r="E101" s="16"/>
      <c r="F101" s="16"/>
      <c r="G101" s="14"/>
      <c r="H101" s="14"/>
      <c r="I101" s="12">
        <f>IF(AND(E101="",F101=""),"",IF(S101=1,(V101-W101)/60,"Revisa entrada y salida"))</f>
      </c>
      <c r="J101" s="13">
        <f>IF(OR(S101&lt;&gt;1,C101=""),"",C101/INDEX('Parámetros'!$D$5:$D$7,T101))</f>
      </c>
      <c r="K101" s="12">
        <f>IF(S101=1,ROUND(1440*((1-AB101)*AS101+(1-AC101)*AW101),0)/60,"")</f>
      </c>
      <c r="L101" s="12">
        <f>IF(S101=1,ROUND(1440*((1-AB101)*AT101+(1-AC101)*AX101),0)/60,"")</f>
      </c>
      <c r="M101" s="12">
        <f>IF(S101=1,ROUND(1440*((1-AB101)*AR101+(1-AC101)*AV101),0)/60,"")</f>
      </c>
      <c r="N101" s="12">
        <f>IF(S101=1,ROUND(1440*(IF(OR(H101="Sí",H101="Si"),AB101*AQ101+AC101*AU101,0)),0)/60,"")</f>
      </c>
      <c r="O101" s="12">
        <f>IF(S101=1,ROUND(1440*(IF(OR(H101="Sí",H101="Si"),0,AB101*AQ101+AC101*AU101)),0)/60,"")</f>
      </c>
      <c r="P101" s="12">
        <f>IF(S101=1,ROUND(1440*(AB101*AR101+AC101*AV101),0)/60,"")</f>
      </c>
      <c r="Q101" s="12">
        <f>IF(S101=1,ROUND(1440*(AB101*AS101+AC101*AW101),0)/60,"")</f>
      </c>
      <c r="R101" s="12">
        <f>IF(S101=1,ROUND(1440*(AB101*AT101+AC101*AX101),0)/60,"")</f>
      </c>
      <c r="S101">
        <f>IF(AND(ISNUMBER(E101),ISNUMBER(F101)),IF(AND(F101&gt;E101,YEAR(E101)=2026,(F101-E101)*1440&lt;=1140),1,0),0)</f>
      </c>
      <c r="T101">
        <f>IF(S101=1,MATCH(INT(E101),'Parámetros'!$A$5:$A$7,1),"")</f>
      </c>
      <c r="U101">
        <f>IF(S101=1,INDEX('Parámetros'!$C$5:$C$7,T101)/24,"")</f>
      </c>
      <c r="V101">
        <f>IF(S101=1,ROUND((F101-E101)*1440,0),"")</f>
      </c>
      <c r="W101">
        <f>IF(S101=1,MIN(N(G101),V101),"")</f>
      </c>
      <c r="X101">
        <f>IF(S101=1,E101+(INT(V101/2)-INT(W101/2))/1440,"")</f>
      </c>
      <c r="Y101">
        <f>IF(S101=1,X101+W101/1440,"")</f>
      </c>
      <c r="Z101">
        <f>IF(S101=1,MIN(F101,IF(E101+U101&lt;=X101,E101+U101,E101+U101+W101/1440)),"")</f>
      </c>
      <c r="AA101">
        <f>IF(S101=1,INT(E101)+1,"")</f>
      </c>
      <c r="AB101">
        <f>IF(S101=1,IF(OR(WEEKDAY(AA101-1)=1,COUNTIF('Festivos 2026'!$A$5:$A$40,AA101-1)&gt;0),1,0),"")</f>
      </c>
      <c r="AC101">
        <f>IF(S101=1,IF(OR(WEEKDAY(AA101)=1,COUNTIF('Festivos 2026'!$A$5:$A$40,AA101)&gt;0),1,0),"")</f>
      </c>
      <c r="AD101">
        <f>IF(S101=1,IF(Y101&lt;=Z101,1,0),"")</f>
      </c>
      <c r="AE101">
        <f>IF(S101=1,MAX(0,MIN(Z101,AA101)-E101),"")</f>
      </c>
      <c r="AF101">
        <f>IF(S101=1,MAX(0,MIN(MIN(Z101,AA101),(AA101-1)+6/24)-E101)+MAX(0,MIN(Z101,AA101)-MAX(E101,(AA101-1)+19/24)),"")</f>
      </c>
      <c r="AG101">
        <f>IF(S101=1,MAX(0,Z101-MAX(E101,AA101)),"")</f>
      </c>
      <c r="AH101">
        <f>IF(S101=1,MAX(0,MIN(Z101,AA101+6/24)-MAX(E101,AA101))+MAX(0,Z101-MAX(MAX(E101,AA101),AA101+19/24)),"")</f>
      </c>
      <c r="AI101">
        <f>IF(S101=1,MAX(0,MIN(F101,AA101)-Z101),"")</f>
      </c>
      <c r="AJ101">
        <f>IF(S101=1,MAX(0,MIN(MIN(F101,AA101),(AA101-1)+6/24)-Z101)+MAX(0,MIN(F101,AA101)-MAX(Z101,(AA101-1)+19/24)),"")</f>
      </c>
      <c r="AK101">
        <f>IF(S101=1,MAX(0,F101-MAX(Z101,AA101)),"")</f>
      </c>
      <c r="AL101">
        <f>IF(S101=1,MAX(0,MIN(F101,AA101+6/24)-MAX(Z101,AA101))+MAX(0,F101-MAX(MAX(Z101,AA101),AA101+19/24)),"")</f>
      </c>
      <c r="AM101">
        <f>IF(S101=1,MAX(0,MIN(Y101,AA101)-X101),"")</f>
      </c>
      <c r="AN101">
        <f>IF(S101=1,MAX(0,MIN(MIN(Y101,AA101),(AA101-1)+6/24)-X101)+MAX(0,MIN(Y101,AA101)-MAX(X101,(AA101-1)+19/24)),"")</f>
      </c>
      <c r="AO101">
        <f>IF(S101=1,MAX(0,Y101-MAX(X101,AA101)),"")</f>
      </c>
      <c r="AP101">
        <f>IF(S101=1,MAX(0,MIN(Y101,AA101+6/24)-MAX(X101,AA101))+MAX(0,Y101-MAX(MAX(X101,AA101),AA101+19/24)),"")</f>
      </c>
      <c r="AQ101">
        <f>IF(S101=1,(AE101-AF101)-AD101*(AM101-AN101),"")</f>
      </c>
      <c r="AR101">
        <f>IF(S101=1,AF101-AD101*AN101,"")</f>
      </c>
      <c r="AS101">
        <f>IF(S101=1,(AI101-AJ101)-(1-AD101)*(AM101-AN101),"")</f>
      </c>
      <c r="AT101">
        <f>IF(S101=1,AJ101-(1-AD101)*AN101,"")</f>
      </c>
      <c r="AU101">
        <f>IF(S101=1,(AG101-AH101)-AD101*(AO101-AP101),"")</f>
      </c>
      <c r="AV101">
        <f>IF(S101=1,AH101-AD101*AP101,"")</f>
      </c>
      <c r="AW101">
        <f>IF(S101=1,(AK101-AL101)-(1-AD101)*(AO101-AP101),"")</f>
      </c>
      <c r="AX101">
        <f>IF(S101=1,AL101-(1-AD101)*AP101,"")</f>
      </c>
    </row>
    <row r="102" spans="1:50" x14ac:dyDescent="0.25">
      <c r="A102" s="14"/>
      <c r="B102" s="14"/>
      <c r="C102" s="15"/>
      <c r="D102" s="10">
        <f>IF(J102="","",J102*(K102*INDEX('Parámetros'!$E$5:$E$7,T102)+L102*INDEX('Parámetros'!$F$5:$F$7,T102)+M102*INDEX('Parámetros'!$G$5:$G$7,T102)+N102*INDEX('Parámetros'!$H$5:$H$7,T102)+O102*INDEX('Parámetros'!$I$5:$I$7,T102)+P102*INDEX('Parámetros'!$J$5:$J$7,T102)+Q102*INDEX('Parámetros'!$K$5:$K$7,T102)+R102*INDEX('Parámetros'!$L$5:$L$7,T102)))</f>
      </c>
      <c r="E102" s="16"/>
      <c r="F102" s="16"/>
      <c r="G102" s="14"/>
      <c r="H102" s="14"/>
      <c r="I102" s="12">
        <f>IF(AND(E102="",F102=""),"",IF(S102=1,(V102-W102)/60,"Revisa entrada y salida"))</f>
      </c>
      <c r="J102" s="13">
        <f>IF(OR(S102&lt;&gt;1,C102=""),"",C102/INDEX('Parámetros'!$D$5:$D$7,T102))</f>
      </c>
      <c r="K102" s="12">
        <f>IF(S102=1,ROUND(1440*((1-AB102)*AS102+(1-AC102)*AW102),0)/60,"")</f>
      </c>
      <c r="L102" s="12">
        <f>IF(S102=1,ROUND(1440*((1-AB102)*AT102+(1-AC102)*AX102),0)/60,"")</f>
      </c>
      <c r="M102" s="12">
        <f>IF(S102=1,ROUND(1440*((1-AB102)*AR102+(1-AC102)*AV102),0)/60,"")</f>
      </c>
      <c r="N102" s="12">
        <f>IF(S102=1,ROUND(1440*(IF(OR(H102="Sí",H102="Si"),AB102*AQ102+AC102*AU102,0)),0)/60,"")</f>
      </c>
      <c r="O102" s="12">
        <f>IF(S102=1,ROUND(1440*(IF(OR(H102="Sí",H102="Si"),0,AB102*AQ102+AC102*AU102)),0)/60,"")</f>
      </c>
      <c r="P102" s="12">
        <f>IF(S102=1,ROUND(1440*(AB102*AR102+AC102*AV102),0)/60,"")</f>
      </c>
      <c r="Q102" s="12">
        <f>IF(S102=1,ROUND(1440*(AB102*AS102+AC102*AW102),0)/60,"")</f>
      </c>
      <c r="R102" s="12">
        <f>IF(S102=1,ROUND(1440*(AB102*AT102+AC102*AX102),0)/60,"")</f>
      </c>
      <c r="S102">
        <f>IF(AND(ISNUMBER(E102),ISNUMBER(F102)),IF(AND(F102&gt;E102,YEAR(E102)=2026,(F102-E102)*1440&lt;=1140),1,0),0)</f>
      </c>
      <c r="T102">
        <f>IF(S102=1,MATCH(INT(E102),'Parámetros'!$A$5:$A$7,1),"")</f>
      </c>
      <c r="U102">
        <f>IF(S102=1,INDEX('Parámetros'!$C$5:$C$7,T102)/24,"")</f>
      </c>
      <c r="V102">
        <f>IF(S102=1,ROUND((F102-E102)*1440,0),"")</f>
      </c>
      <c r="W102">
        <f>IF(S102=1,MIN(N(G102),V102),"")</f>
      </c>
      <c r="X102">
        <f>IF(S102=1,E102+(INT(V102/2)-INT(W102/2))/1440,"")</f>
      </c>
      <c r="Y102">
        <f>IF(S102=1,X102+W102/1440,"")</f>
      </c>
      <c r="Z102">
        <f>IF(S102=1,MIN(F102,IF(E102+U102&lt;=X102,E102+U102,E102+U102+W102/1440)),"")</f>
      </c>
      <c r="AA102">
        <f>IF(S102=1,INT(E102)+1,"")</f>
      </c>
      <c r="AB102">
        <f>IF(S102=1,IF(OR(WEEKDAY(AA102-1)=1,COUNTIF('Festivos 2026'!$A$5:$A$40,AA102-1)&gt;0),1,0),"")</f>
      </c>
      <c r="AC102">
        <f>IF(S102=1,IF(OR(WEEKDAY(AA102)=1,COUNTIF('Festivos 2026'!$A$5:$A$40,AA102)&gt;0),1,0),"")</f>
      </c>
      <c r="AD102">
        <f>IF(S102=1,IF(Y102&lt;=Z102,1,0),"")</f>
      </c>
      <c r="AE102">
        <f>IF(S102=1,MAX(0,MIN(Z102,AA102)-E102),"")</f>
      </c>
      <c r="AF102">
        <f>IF(S102=1,MAX(0,MIN(MIN(Z102,AA102),(AA102-1)+6/24)-E102)+MAX(0,MIN(Z102,AA102)-MAX(E102,(AA102-1)+19/24)),"")</f>
      </c>
      <c r="AG102">
        <f>IF(S102=1,MAX(0,Z102-MAX(E102,AA102)),"")</f>
      </c>
      <c r="AH102">
        <f>IF(S102=1,MAX(0,MIN(Z102,AA102+6/24)-MAX(E102,AA102))+MAX(0,Z102-MAX(MAX(E102,AA102),AA102+19/24)),"")</f>
      </c>
      <c r="AI102">
        <f>IF(S102=1,MAX(0,MIN(F102,AA102)-Z102),"")</f>
      </c>
      <c r="AJ102">
        <f>IF(S102=1,MAX(0,MIN(MIN(F102,AA102),(AA102-1)+6/24)-Z102)+MAX(0,MIN(F102,AA102)-MAX(Z102,(AA102-1)+19/24)),"")</f>
      </c>
      <c r="AK102">
        <f>IF(S102=1,MAX(0,F102-MAX(Z102,AA102)),"")</f>
      </c>
      <c r="AL102">
        <f>IF(S102=1,MAX(0,MIN(F102,AA102+6/24)-MAX(Z102,AA102))+MAX(0,F102-MAX(MAX(Z102,AA102),AA102+19/24)),"")</f>
      </c>
      <c r="AM102">
        <f>IF(S102=1,MAX(0,MIN(Y102,AA102)-X102),"")</f>
      </c>
      <c r="AN102">
        <f>IF(S102=1,MAX(0,MIN(MIN(Y102,AA102),(AA102-1)+6/24)-X102)+MAX(0,MIN(Y102,AA102)-MAX(X102,(AA102-1)+19/24)),"")</f>
      </c>
      <c r="AO102">
        <f>IF(S102=1,MAX(0,Y102-MAX(X102,AA102)),"")</f>
      </c>
      <c r="AP102">
        <f>IF(S102=1,MAX(0,MIN(Y102,AA102+6/24)-MAX(X102,AA102))+MAX(0,Y102-MAX(MAX(X102,AA102),AA102+19/24)),"")</f>
      </c>
      <c r="AQ102">
        <f>IF(S102=1,(AE102-AF102)-AD102*(AM102-AN102),"")</f>
      </c>
      <c r="AR102">
        <f>IF(S102=1,AF102-AD102*AN102,"")</f>
      </c>
      <c r="AS102">
        <f>IF(S102=1,(AI102-AJ102)-(1-AD102)*(AM102-AN102),"")</f>
      </c>
      <c r="AT102">
        <f>IF(S102=1,AJ102-(1-AD102)*AN102,"")</f>
      </c>
      <c r="AU102">
        <f>IF(S102=1,(AG102-AH102)-AD102*(AO102-AP102),"")</f>
      </c>
      <c r="AV102">
        <f>IF(S102=1,AH102-AD102*AP102,"")</f>
      </c>
      <c r="AW102">
        <f>IF(S102=1,(AK102-AL102)-(1-AD102)*(AO102-AP102),"")</f>
      </c>
      <c r="AX102">
        <f>IF(S102=1,AL102-(1-AD102)*AP102,"")</f>
      </c>
    </row>
    <row r="103" spans="1:50" x14ac:dyDescent="0.25">
      <c r="A103" s="14"/>
      <c r="B103" s="14"/>
      <c r="C103" s="15"/>
      <c r="D103" s="10">
        <f>IF(J103="","",J103*(K103*INDEX('Parámetros'!$E$5:$E$7,T103)+L103*INDEX('Parámetros'!$F$5:$F$7,T103)+M103*INDEX('Parámetros'!$G$5:$G$7,T103)+N103*INDEX('Parámetros'!$H$5:$H$7,T103)+O103*INDEX('Parámetros'!$I$5:$I$7,T103)+P103*INDEX('Parámetros'!$J$5:$J$7,T103)+Q103*INDEX('Parámetros'!$K$5:$K$7,T103)+R103*INDEX('Parámetros'!$L$5:$L$7,T103)))</f>
      </c>
      <c r="E103" s="16"/>
      <c r="F103" s="16"/>
      <c r="G103" s="14"/>
      <c r="H103" s="14"/>
      <c r="I103" s="12">
        <f>IF(AND(E103="",F103=""),"",IF(S103=1,(V103-W103)/60,"Revisa entrada y salida"))</f>
      </c>
      <c r="J103" s="13">
        <f>IF(OR(S103&lt;&gt;1,C103=""),"",C103/INDEX('Parámetros'!$D$5:$D$7,T103))</f>
      </c>
      <c r="K103" s="12">
        <f>IF(S103=1,ROUND(1440*((1-AB103)*AS103+(1-AC103)*AW103),0)/60,"")</f>
      </c>
      <c r="L103" s="12">
        <f>IF(S103=1,ROUND(1440*((1-AB103)*AT103+(1-AC103)*AX103),0)/60,"")</f>
      </c>
      <c r="M103" s="12">
        <f>IF(S103=1,ROUND(1440*((1-AB103)*AR103+(1-AC103)*AV103),0)/60,"")</f>
      </c>
      <c r="N103" s="12">
        <f>IF(S103=1,ROUND(1440*(IF(OR(H103="Sí",H103="Si"),AB103*AQ103+AC103*AU103,0)),0)/60,"")</f>
      </c>
      <c r="O103" s="12">
        <f>IF(S103=1,ROUND(1440*(IF(OR(H103="Sí",H103="Si"),0,AB103*AQ103+AC103*AU103)),0)/60,"")</f>
      </c>
      <c r="P103" s="12">
        <f>IF(S103=1,ROUND(1440*(AB103*AR103+AC103*AV103),0)/60,"")</f>
      </c>
      <c r="Q103" s="12">
        <f>IF(S103=1,ROUND(1440*(AB103*AS103+AC103*AW103),0)/60,"")</f>
      </c>
      <c r="R103" s="12">
        <f>IF(S103=1,ROUND(1440*(AB103*AT103+AC103*AX103),0)/60,"")</f>
      </c>
      <c r="S103">
        <f>IF(AND(ISNUMBER(E103),ISNUMBER(F103)),IF(AND(F103&gt;E103,YEAR(E103)=2026,(F103-E103)*1440&lt;=1140),1,0),0)</f>
      </c>
      <c r="T103">
        <f>IF(S103=1,MATCH(INT(E103),'Parámetros'!$A$5:$A$7,1),"")</f>
      </c>
      <c r="U103">
        <f>IF(S103=1,INDEX('Parámetros'!$C$5:$C$7,T103)/24,"")</f>
      </c>
      <c r="V103">
        <f>IF(S103=1,ROUND((F103-E103)*1440,0),"")</f>
      </c>
      <c r="W103">
        <f>IF(S103=1,MIN(N(G103),V103),"")</f>
      </c>
      <c r="X103">
        <f>IF(S103=1,E103+(INT(V103/2)-INT(W103/2))/1440,"")</f>
      </c>
      <c r="Y103">
        <f>IF(S103=1,X103+W103/1440,"")</f>
      </c>
      <c r="Z103">
        <f>IF(S103=1,MIN(F103,IF(E103+U103&lt;=X103,E103+U103,E103+U103+W103/1440)),"")</f>
      </c>
      <c r="AA103">
        <f>IF(S103=1,INT(E103)+1,"")</f>
      </c>
      <c r="AB103">
        <f>IF(S103=1,IF(OR(WEEKDAY(AA103-1)=1,COUNTIF('Festivos 2026'!$A$5:$A$40,AA103-1)&gt;0),1,0),"")</f>
      </c>
      <c r="AC103">
        <f>IF(S103=1,IF(OR(WEEKDAY(AA103)=1,COUNTIF('Festivos 2026'!$A$5:$A$40,AA103)&gt;0),1,0),"")</f>
      </c>
      <c r="AD103">
        <f>IF(S103=1,IF(Y103&lt;=Z103,1,0),"")</f>
      </c>
      <c r="AE103">
        <f>IF(S103=1,MAX(0,MIN(Z103,AA103)-E103),"")</f>
      </c>
      <c r="AF103">
        <f>IF(S103=1,MAX(0,MIN(MIN(Z103,AA103),(AA103-1)+6/24)-E103)+MAX(0,MIN(Z103,AA103)-MAX(E103,(AA103-1)+19/24)),"")</f>
      </c>
      <c r="AG103">
        <f>IF(S103=1,MAX(0,Z103-MAX(E103,AA103)),"")</f>
      </c>
      <c r="AH103">
        <f>IF(S103=1,MAX(0,MIN(Z103,AA103+6/24)-MAX(E103,AA103))+MAX(0,Z103-MAX(MAX(E103,AA103),AA103+19/24)),"")</f>
      </c>
      <c r="AI103">
        <f>IF(S103=1,MAX(0,MIN(F103,AA103)-Z103),"")</f>
      </c>
      <c r="AJ103">
        <f>IF(S103=1,MAX(0,MIN(MIN(F103,AA103),(AA103-1)+6/24)-Z103)+MAX(0,MIN(F103,AA103)-MAX(Z103,(AA103-1)+19/24)),"")</f>
      </c>
      <c r="AK103">
        <f>IF(S103=1,MAX(0,F103-MAX(Z103,AA103)),"")</f>
      </c>
      <c r="AL103">
        <f>IF(S103=1,MAX(0,MIN(F103,AA103+6/24)-MAX(Z103,AA103))+MAX(0,F103-MAX(MAX(Z103,AA103),AA103+19/24)),"")</f>
      </c>
      <c r="AM103">
        <f>IF(S103=1,MAX(0,MIN(Y103,AA103)-X103),"")</f>
      </c>
      <c r="AN103">
        <f>IF(S103=1,MAX(0,MIN(MIN(Y103,AA103),(AA103-1)+6/24)-X103)+MAX(0,MIN(Y103,AA103)-MAX(X103,(AA103-1)+19/24)),"")</f>
      </c>
      <c r="AO103">
        <f>IF(S103=1,MAX(0,Y103-MAX(X103,AA103)),"")</f>
      </c>
      <c r="AP103">
        <f>IF(S103=1,MAX(0,MIN(Y103,AA103+6/24)-MAX(X103,AA103))+MAX(0,Y103-MAX(MAX(X103,AA103),AA103+19/24)),"")</f>
      </c>
      <c r="AQ103">
        <f>IF(S103=1,(AE103-AF103)-AD103*(AM103-AN103),"")</f>
      </c>
      <c r="AR103">
        <f>IF(S103=1,AF103-AD103*AN103,"")</f>
      </c>
      <c r="AS103">
        <f>IF(S103=1,(AI103-AJ103)-(1-AD103)*(AM103-AN103),"")</f>
      </c>
      <c r="AT103">
        <f>IF(S103=1,AJ103-(1-AD103)*AN103,"")</f>
      </c>
      <c r="AU103">
        <f>IF(S103=1,(AG103-AH103)-AD103*(AO103-AP103),"")</f>
      </c>
      <c r="AV103">
        <f>IF(S103=1,AH103-AD103*AP103,"")</f>
      </c>
      <c r="AW103">
        <f>IF(S103=1,(AK103-AL103)-(1-AD103)*(AO103-AP103),"")</f>
      </c>
      <c r="AX103">
        <f>IF(S103=1,AL103-(1-AD103)*AP103,"")</f>
      </c>
    </row>
    <row r="104" spans="1:50" x14ac:dyDescent="0.25">
      <c r="A104" s="14"/>
      <c r="B104" s="14"/>
      <c r="C104" s="15"/>
      <c r="D104" s="10">
        <f>IF(J104="","",J104*(K104*INDEX('Parámetros'!$E$5:$E$7,T104)+L104*INDEX('Parámetros'!$F$5:$F$7,T104)+M104*INDEX('Parámetros'!$G$5:$G$7,T104)+N104*INDEX('Parámetros'!$H$5:$H$7,T104)+O104*INDEX('Parámetros'!$I$5:$I$7,T104)+P104*INDEX('Parámetros'!$J$5:$J$7,T104)+Q104*INDEX('Parámetros'!$K$5:$K$7,T104)+R104*INDEX('Parámetros'!$L$5:$L$7,T104)))</f>
      </c>
      <c r="E104" s="16"/>
      <c r="F104" s="16"/>
      <c r="G104" s="14"/>
      <c r="H104" s="14"/>
      <c r="I104" s="12">
        <f>IF(AND(E104="",F104=""),"",IF(S104=1,(V104-W104)/60,"Revisa entrada y salida"))</f>
      </c>
      <c r="J104" s="13">
        <f>IF(OR(S104&lt;&gt;1,C104=""),"",C104/INDEX('Parámetros'!$D$5:$D$7,T104))</f>
      </c>
      <c r="K104" s="12">
        <f>IF(S104=1,ROUND(1440*((1-AB104)*AS104+(1-AC104)*AW104),0)/60,"")</f>
      </c>
      <c r="L104" s="12">
        <f>IF(S104=1,ROUND(1440*((1-AB104)*AT104+(1-AC104)*AX104),0)/60,"")</f>
      </c>
      <c r="M104" s="12">
        <f>IF(S104=1,ROUND(1440*((1-AB104)*AR104+(1-AC104)*AV104),0)/60,"")</f>
      </c>
      <c r="N104" s="12">
        <f>IF(S104=1,ROUND(1440*(IF(OR(H104="Sí",H104="Si"),AB104*AQ104+AC104*AU104,0)),0)/60,"")</f>
      </c>
      <c r="O104" s="12">
        <f>IF(S104=1,ROUND(1440*(IF(OR(H104="Sí",H104="Si"),0,AB104*AQ104+AC104*AU104)),0)/60,"")</f>
      </c>
      <c r="P104" s="12">
        <f>IF(S104=1,ROUND(1440*(AB104*AR104+AC104*AV104),0)/60,"")</f>
      </c>
      <c r="Q104" s="12">
        <f>IF(S104=1,ROUND(1440*(AB104*AS104+AC104*AW104),0)/60,"")</f>
      </c>
      <c r="R104" s="12">
        <f>IF(S104=1,ROUND(1440*(AB104*AT104+AC104*AX104),0)/60,"")</f>
      </c>
      <c r="S104">
        <f>IF(AND(ISNUMBER(E104),ISNUMBER(F104)),IF(AND(F104&gt;E104,YEAR(E104)=2026,(F104-E104)*1440&lt;=1140),1,0),0)</f>
      </c>
      <c r="T104">
        <f>IF(S104=1,MATCH(INT(E104),'Parámetros'!$A$5:$A$7,1),"")</f>
      </c>
      <c r="U104">
        <f>IF(S104=1,INDEX('Parámetros'!$C$5:$C$7,T104)/24,"")</f>
      </c>
      <c r="V104">
        <f>IF(S104=1,ROUND((F104-E104)*1440,0),"")</f>
      </c>
      <c r="W104">
        <f>IF(S104=1,MIN(N(G104),V104),"")</f>
      </c>
      <c r="X104">
        <f>IF(S104=1,E104+(INT(V104/2)-INT(W104/2))/1440,"")</f>
      </c>
      <c r="Y104">
        <f>IF(S104=1,X104+W104/1440,"")</f>
      </c>
      <c r="Z104">
        <f>IF(S104=1,MIN(F104,IF(E104+U104&lt;=X104,E104+U104,E104+U104+W104/1440)),"")</f>
      </c>
      <c r="AA104">
        <f>IF(S104=1,INT(E104)+1,"")</f>
      </c>
      <c r="AB104">
        <f>IF(S104=1,IF(OR(WEEKDAY(AA104-1)=1,COUNTIF('Festivos 2026'!$A$5:$A$40,AA104-1)&gt;0),1,0),"")</f>
      </c>
      <c r="AC104">
        <f>IF(S104=1,IF(OR(WEEKDAY(AA104)=1,COUNTIF('Festivos 2026'!$A$5:$A$40,AA104)&gt;0),1,0),"")</f>
      </c>
      <c r="AD104">
        <f>IF(S104=1,IF(Y104&lt;=Z104,1,0),"")</f>
      </c>
      <c r="AE104">
        <f>IF(S104=1,MAX(0,MIN(Z104,AA104)-E104),"")</f>
      </c>
      <c r="AF104">
        <f>IF(S104=1,MAX(0,MIN(MIN(Z104,AA104),(AA104-1)+6/24)-E104)+MAX(0,MIN(Z104,AA104)-MAX(E104,(AA104-1)+19/24)),"")</f>
      </c>
      <c r="AG104">
        <f>IF(S104=1,MAX(0,Z104-MAX(E104,AA104)),"")</f>
      </c>
      <c r="AH104">
        <f>IF(S104=1,MAX(0,MIN(Z104,AA104+6/24)-MAX(E104,AA104))+MAX(0,Z104-MAX(MAX(E104,AA104),AA104+19/24)),"")</f>
      </c>
      <c r="AI104">
        <f>IF(S104=1,MAX(0,MIN(F104,AA104)-Z104),"")</f>
      </c>
      <c r="AJ104">
        <f>IF(S104=1,MAX(0,MIN(MIN(F104,AA104),(AA104-1)+6/24)-Z104)+MAX(0,MIN(F104,AA104)-MAX(Z104,(AA104-1)+19/24)),"")</f>
      </c>
      <c r="AK104">
        <f>IF(S104=1,MAX(0,F104-MAX(Z104,AA104)),"")</f>
      </c>
      <c r="AL104">
        <f>IF(S104=1,MAX(0,MIN(F104,AA104+6/24)-MAX(Z104,AA104))+MAX(0,F104-MAX(MAX(Z104,AA104),AA104+19/24)),"")</f>
      </c>
      <c r="AM104">
        <f>IF(S104=1,MAX(0,MIN(Y104,AA104)-X104),"")</f>
      </c>
      <c r="AN104">
        <f>IF(S104=1,MAX(0,MIN(MIN(Y104,AA104),(AA104-1)+6/24)-X104)+MAX(0,MIN(Y104,AA104)-MAX(X104,(AA104-1)+19/24)),"")</f>
      </c>
      <c r="AO104">
        <f>IF(S104=1,MAX(0,Y104-MAX(X104,AA104)),"")</f>
      </c>
      <c r="AP104">
        <f>IF(S104=1,MAX(0,MIN(Y104,AA104+6/24)-MAX(X104,AA104))+MAX(0,Y104-MAX(MAX(X104,AA104),AA104+19/24)),"")</f>
      </c>
      <c r="AQ104">
        <f>IF(S104=1,(AE104-AF104)-AD104*(AM104-AN104),"")</f>
      </c>
      <c r="AR104">
        <f>IF(S104=1,AF104-AD104*AN104,"")</f>
      </c>
      <c r="AS104">
        <f>IF(S104=1,(AI104-AJ104)-(1-AD104)*(AM104-AN104),"")</f>
      </c>
      <c r="AT104">
        <f>IF(S104=1,AJ104-(1-AD104)*AN104,"")</f>
      </c>
      <c r="AU104">
        <f>IF(S104=1,(AG104-AH104)-AD104*(AO104-AP104),"")</f>
      </c>
      <c r="AV104">
        <f>IF(S104=1,AH104-AD104*AP104,"")</f>
      </c>
      <c r="AW104">
        <f>IF(S104=1,(AK104-AL104)-(1-AD104)*(AO104-AP104),"")</f>
      </c>
      <c r="AX104">
        <f>IF(S104=1,AL104-(1-AD104)*AP104,"")</f>
      </c>
    </row>
    <row r="105" spans="1:50" x14ac:dyDescent="0.25">
      <c r="A105" s="14"/>
      <c r="B105" s="14"/>
      <c r="C105" s="15"/>
      <c r="D105" s="10">
        <f>IF(J105="","",J105*(K105*INDEX('Parámetros'!$E$5:$E$7,T105)+L105*INDEX('Parámetros'!$F$5:$F$7,T105)+M105*INDEX('Parámetros'!$G$5:$G$7,T105)+N105*INDEX('Parámetros'!$H$5:$H$7,T105)+O105*INDEX('Parámetros'!$I$5:$I$7,T105)+P105*INDEX('Parámetros'!$J$5:$J$7,T105)+Q105*INDEX('Parámetros'!$K$5:$K$7,T105)+R105*INDEX('Parámetros'!$L$5:$L$7,T105)))</f>
      </c>
      <c r="E105" s="16"/>
      <c r="F105" s="16"/>
      <c r="G105" s="14"/>
      <c r="H105" s="14"/>
      <c r="I105" s="12">
        <f>IF(AND(E105="",F105=""),"",IF(S105=1,(V105-W105)/60,"Revisa entrada y salida"))</f>
      </c>
      <c r="J105" s="13">
        <f>IF(OR(S105&lt;&gt;1,C105=""),"",C105/INDEX('Parámetros'!$D$5:$D$7,T105))</f>
      </c>
      <c r="K105" s="12">
        <f>IF(S105=1,ROUND(1440*((1-AB105)*AS105+(1-AC105)*AW105),0)/60,"")</f>
      </c>
      <c r="L105" s="12">
        <f>IF(S105=1,ROUND(1440*((1-AB105)*AT105+(1-AC105)*AX105),0)/60,"")</f>
      </c>
      <c r="M105" s="12">
        <f>IF(S105=1,ROUND(1440*((1-AB105)*AR105+(1-AC105)*AV105),0)/60,"")</f>
      </c>
      <c r="N105" s="12">
        <f>IF(S105=1,ROUND(1440*(IF(OR(H105="Sí",H105="Si"),AB105*AQ105+AC105*AU105,0)),0)/60,"")</f>
      </c>
      <c r="O105" s="12">
        <f>IF(S105=1,ROUND(1440*(IF(OR(H105="Sí",H105="Si"),0,AB105*AQ105+AC105*AU105)),0)/60,"")</f>
      </c>
      <c r="P105" s="12">
        <f>IF(S105=1,ROUND(1440*(AB105*AR105+AC105*AV105),0)/60,"")</f>
      </c>
      <c r="Q105" s="12">
        <f>IF(S105=1,ROUND(1440*(AB105*AS105+AC105*AW105),0)/60,"")</f>
      </c>
      <c r="R105" s="12">
        <f>IF(S105=1,ROUND(1440*(AB105*AT105+AC105*AX105),0)/60,"")</f>
      </c>
      <c r="S105">
        <f>IF(AND(ISNUMBER(E105),ISNUMBER(F105)),IF(AND(F105&gt;E105,YEAR(E105)=2026,(F105-E105)*1440&lt;=1140),1,0),0)</f>
      </c>
      <c r="T105">
        <f>IF(S105=1,MATCH(INT(E105),'Parámetros'!$A$5:$A$7,1),"")</f>
      </c>
      <c r="U105">
        <f>IF(S105=1,INDEX('Parámetros'!$C$5:$C$7,T105)/24,"")</f>
      </c>
      <c r="V105">
        <f>IF(S105=1,ROUND((F105-E105)*1440,0),"")</f>
      </c>
      <c r="W105">
        <f>IF(S105=1,MIN(N(G105),V105),"")</f>
      </c>
      <c r="X105">
        <f>IF(S105=1,E105+(INT(V105/2)-INT(W105/2))/1440,"")</f>
      </c>
      <c r="Y105">
        <f>IF(S105=1,X105+W105/1440,"")</f>
      </c>
      <c r="Z105">
        <f>IF(S105=1,MIN(F105,IF(E105+U105&lt;=X105,E105+U105,E105+U105+W105/1440)),"")</f>
      </c>
      <c r="AA105">
        <f>IF(S105=1,INT(E105)+1,"")</f>
      </c>
      <c r="AB105">
        <f>IF(S105=1,IF(OR(WEEKDAY(AA105-1)=1,COUNTIF('Festivos 2026'!$A$5:$A$40,AA105-1)&gt;0),1,0),"")</f>
      </c>
      <c r="AC105">
        <f>IF(S105=1,IF(OR(WEEKDAY(AA105)=1,COUNTIF('Festivos 2026'!$A$5:$A$40,AA105)&gt;0),1,0),"")</f>
      </c>
      <c r="AD105">
        <f>IF(S105=1,IF(Y105&lt;=Z105,1,0),"")</f>
      </c>
      <c r="AE105">
        <f>IF(S105=1,MAX(0,MIN(Z105,AA105)-E105),"")</f>
      </c>
      <c r="AF105">
        <f>IF(S105=1,MAX(0,MIN(MIN(Z105,AA105),(AA105-1)+6/24)-E105)+MAX(0,MIN(Z105,AA105)-MAX(E105,(AA105-1)+19/24)),"")</f>
      </c>
      <c r="AG105">
        <f>IF(S105=1,MAX(0,Z105-MAX(E105,AA105)),"")</f>
      </c>
      <c r="AH105">
        <f>IF(S105=1,MAX(0,MIN(Z105,AA105+6/24)-MAX(E105,AA105))+MAX(0,Z105-MAX(MAX(E105,AA105),AA105+19/24)),"")</f>
      </c>
      <c r="AI105">
        <f>IF(S105=1,MAX(0,MIN(F105,AA105)-Z105),"")</f>
      </c>
      <c r="AJ105">
        <f>IF(S105=1,MAX(0,MIN(MIN(F105,AA105),(AA105-1)+6/24)-Z105)+MAX(0,MIN(F105,AA105)-MAX(Z105,(AA105-1)+19/24)),"")</f>
      </c>
      <c r="AK105">
        <f>IF(S105=1,MAX(0,F105-MAX(Z105,AA105)),"")</f>
      </c>
      <c r="AL105">
        <f>IF(S105=1,MAX(0,MIN(F105,AA105+6/24)-MAX(Z105,AA105))+MAX(0,F105-MAX(MAX(Z105,AA105),AA105+19/24)),"")</f>
      </c>
      <c r="AM105">
        <f>IF(S105=1,MAX(0,MIN(Y105,AA105)-X105),"")</f>
      </c>
      <c r="AN105">
        <f>IF(S105=1,MAX(0,MIN(MIN(Y105,AA105),(AA105-1)+6/24)-X105)+MAX(0,MIN(Y105,AA105)-MAX(X105,(AA105-1)+19/24)),"")</f>
      </c>
      <c r="AO105">
        <f>IF(S105=1,MAX(0,Y105-MAX(X105,AA105)),"")</f>
      </c>
      <c r="AP105">
        <f>IF(S105=1,MAX(0,MIN(Y105,AA105+6/24)-MAX(X105,AA105))+MAX(0,Y105-MAX(MAX(X105,AA105),AA105+19/24)),"")</f>
      </c>
      <c r="AQ105">
        <f>IF(S105=1,(AE105-AF105)-AD105*(AM105-AN105),"")</f>
      </c>
      <c r="AR105">
        <f>IF(S105=1,AF105-AD105*AN105,"")</f>
      </c>
      <c r="AS105">
        <f>IF(S105=1,(AI105-AJ105)-(1-AD105)*(AM105-AN105),"")</f>
      </c>
      <c r="AT105">
        <f>IF(S105=1,AJ105-(1-AD105)*AN105,"")</f>
      </c>
      <c r="AU105">
        <f>IF(S105=1,(AG105-AH105)-AD105*(AO105-AP105),"")</f>
      </c>
      <c r="AV105">
        <f>IF(S105=1,AH105-AD105*AP105,"")</f>
      </c>
      <c r="AW105">
        <f>IF(S105=1,(AK105-AL105)-(1-AD105)*(AO105-AP105),"")</f>
      </c>
      <c r="AX105">
        <f>IF(S105=1,AL105-(1-AD105)*AP105,"")</f>
      </c>
    </row>
    <row r="106" spans="1:50" x14ac:dyDescent="0.25">
      <c r="A106" s="14"/>
      <c r="B106" s="14"/>
      <c r="C106" s="15"/>
      <c r="D106" s="10">
        <f>IF(J106="","",J106*(K106*INDEX('Parámetros'!$E$5:$E$7,T106)+L106*INDEX('Parámetros'!$F$5:$F$7,T106)+M106*INDEX('Parámetros'!$G$5:$G$7,T106)+N106*INDEX('Parámetros'!$H$5:$H$7,T106)+O106*INDEX('Parámetros'!$I$5:$I$7,T106)+P106*INDEX('Parámetros'!$J$5:$J$7,T106)+Q106*INDEX('Parámetros'!$K$5:$K$7,T106)+R106*INDEX('Parámetros'!$L$5:$L$7,T106)))</f>
      </c>
      <c r="E106" s="16"/>
      <c r="F106" s="16"/>
      <c r="G106" s="14"/>
      <c r="H106" s="14"/>
      <c r="I106" s="12">
        <f>IF(AND(E106="",F106=""),"",IF(S106=1,(V106-W106)/60,"Revisa entrada y salida"))</f>
      </c>
      <c r="J106" s="13">
        <f>IF(OR(S106&lt;&gt;1,C106=""),"",C106/INDEX('Parámetros'!$D$5:$D$7,T106))</f>
      </c>
      <c r="K106" s="12">
        <f>IF(S106=1,ROUND(1440*((1-AB106)*AS106+(1-AC106)*AW106),0)/60,"")</f>
      </c>
      <c r="L106" s="12">
        <f>IF(S106=1,ROUND(1440*((1-AB106)*AT106+(1-AC106)*AX106),0)/60,"")</f>
      </c>
      <c r="M106" s="12">
        <f>IF(S106=1,ROUND(1440*((1-AB106)*AR106+(1-AC106)*AV106),0)/60,"")</f>
      </c>
      <c r="N106" s="12">
        <f>IF(S106=1,ROUND(1440*(IF(OR(H106="Sí",H106="Si"),AB106*AQ106+AC106*AU106,0)),0)/60,"")</f>
      </c>
      <c r="O106" s="12">
        <f>IF(S106=1,ROUND(1440*(IF(OR(H106="Sí",H106="Si"),0,AB106*AQ106+AC106*AU106)),0)/60,"")</f>
      </c>
      <c r="P106" s="12">
        <f>IF(S106=1,ROUND(1440*(AB106*AR106+AC106*AV106),0)/60,"")</f>
      </c>
      <c r="Q106" s="12">
        <f>IF(S106=1,ROUND(1440*(AB106*AS106+AC106*AW106),0)/60,"")</f>
      </c>
      <c r="R106" s="12">
        <f>IF(S106=1,ROUND(1440*(AB106*AT106+AC106*AX106),0)/60,"")</f>
      </c>
      <c r="S106">
        <f>IF(AND(ISNUMBER(E106),ISNUMBER(F106)),IF(AND(F106&gt;E106,YEAR(E106)=2026,(F106-E106)*1440&lt;=1140),1,0),0)</f>
      </c>
      <c r="T106">
        <f>IF(S106=1,MATCH(INT(E106),'Parámetros'!$A$5:$A$7,1),"")</f>
      </c>
      <c r="U106">
        <f>IF(S106=1,INDEX('Parámetros'!$C$5:$C$7,T106)/24,"")</f>
      </c>
      <c r="V106">
        <f>IF(S106=1,ROUND((F106-E106)*1440,0),"")</f>
      </c>
      <c r="W106">
        <f>IF(S106=1,MIN(N(G106),V106),"")</f>
      </c>
      <c r="X106">
        <f>IF(S106=1,E106+(INT(V106/2)-INT(W106/2))/1440,"")</f>
      </c>
      <c r="Y106">
        <f>IF(S106=1,X106+W106/1440,"")</f>
      </c>
      <c r="Z106">
        <f>IF(S106=1,MIN(F106,IF(E106+U106&lt;=X106,E106+U106,E106+U106+W106/1440)),"")</f>
      </c>
      <c r="AA106">
        <f>IF(S106=1,INT(E106)+1,"")</f>
      </c>
      <c r="AB106">
        <f>IF(S106=1,IF(OR(WEEKDAY(AA106-1)=1,COUNTIF('Festivos 2026'!$A$5:$A$40,AA106-1)&gt;0),1,0),"")</f>
      </c>
      <c r="AC106">
        <f>IF(S106=1,IF(OR(WEEKDAY(AA106)=1,COUNTIF('Festivos 2026'!$A$5:$A$40,AA106)&gt;0),1,0),"")</f>
      </c>
      <c r="AD106">
        <f>IF(S106=1,IF(Y106&lt;=Z106,1,0),"")</f>
      </c>
      <c r="AE106">
        <f>IF(S106=1,MAX(0,MIN(Z106,AA106)-E106),"")</f>
      </c>
      <c r="AF106">
        <f>IF(S106=1,MAX(0,MIN(MIN(Z106,AA106),(AA106-1)+6/24)-E106)+MAX(0,MIN(Z106,AA106)-MAX(E106,(AA106-1)+19/24)),"")</f>
      </c>
      <c r="AG106">
        <f>IF(S106=1,MAX(0,Z106-MAX(E106,AA106)),"")</f>
      </c>
      <c r="AH106">
        <f>IF(S106=1,MAX(0,MIN(Z106,AA106+6/24)-MAX(E106,AA106))+MAX(0,Z106-MAX(MAX(E106,AA106),AA106+19/24)),"")</f>
      </c>
      <c r="AI106">
        <f>IF(S106=1,MAX(0,MIN(F106,AA106)-Z106),"")</f>
      </c>
      <c r="AJ106">
        <f>IF(S106=1,MAX(0,MIN(MIN(F106,AA106),(AA106-1)+6/24)-Z106)+MAX(0,MIN(F106,AA106)-MAX(Z106,(AA106-1)+19/24)),"")</f>
      </c>
      <c r="AK106">
        <f>IF(S106=1,MAX(0,F106-MAX(Z106,AA106)),"")</f>
      </c>
      <c r="AL106">
        <f>IF(S106=1,MAX(0,MIN(F106,AA106+6/24)-MAX(Z106,AA106))+MAX(0,F106-MAX(MAX(Z106,AA106),AA106+19/24)),"")</f>
      </c>
      <c r="AM106">
        <f>IF(S106=1,MAX(0,MIN(Y106,AA106)-X106),"")</f>
      </c>
      <c r="AN106">
        <f>IF(S106=1,MAX(0,MIN(MIN(Y106,AA106),(AA106-1)+6/24)-X106)+MAX(0,MIN(Y106,AA106)-MAX(X106,(AA106-1)+19/24)),"")</f>
      </c>
      <c r="AO106">
        <f>IF(S106=1,MAX(0,Y106-MAX(X106,AA106)),"")</f>
      </c>
      <c r="AP106">
        <f>IF(S106=1,MAX(0,MIN(Y106,AA106+6/24)-MAX(X106,AA106))+MAX(0,Y106-MAX(MAX(X106,AA106),AA106+19/24)),"")</f>
      </c>
      <c r="AQ106">
        <f>IF(S106=1,(AE106-AF106)-AD106*(AM106-AN106),"")</f>
      </c>
      <c r="AR106">
        <f>IF(S106=1,AF106-AD106*AN106,"")</f>
      </c>
      <c r="AS106">
        <f>IF(S106=1,(AI106-AJ106)-(1-AD106)*(AM106-AN106),"")</f>
      </c>
      <c r="AT106">
        <f>IF(S106=1,AJ106-(1-AD106)*AN106,"")</f>
      </c>
      <c r="AU106">
        <f>IF(S106=1,(AG106-AH106)-AD106*(AO106-AP106),"")</f>
      </c>
      <c r="AV106">
        <f>IF(S106=1,AH106-AD106*AP106,"")</f>
      </c>
      <c r="AW106">
        <f>IF(S106=1,(AK106-AL106)-(1-AD106)*(AO106-AP106),"")</f>
      </c>
      <c r="AX106">
        <f>IF(S106=1,AL106-(1-AD106)*AP106,"")</f>
      </c>
    </row>
    <row r="107" spans="1:50" x14ac:dyDescent="0.25">
      <c r="A107" s="14"/>
      <c r="B107" s="14"/>
      <c r="C107" s="15"/>
      <c r="D107" s="10">
        <f>IF(J107="","",J107*(K107*INDEX('Parámetros'!$E$5:$E$7,T107)+L107*INDEX('Parámetros'!$F$5:$F$7,T107)+M107*INDEX('Parámetros'!$G$5:$G$7,T107)+N107*INDEX('Parámetros'!$H$5:$H$7,T107)+O107*INDEX('Parámetros'!$I$5:$I$7,T107)+P107*INDEX('Parámetros'!$J$5:$J$7,T107)+Q107*INDEX('Parámetros'!$K$5:$K$7,T107)+R107*INDEX('Parámetros'!$L$5:$L$7,T107)))</f>
      </c>
      <c r="E107" s="16"/>
      <c r="F107" s="16"/>
      <c r="G107" s="14"/>
      <c r="H107" s="14"/>
      <c r="I107" s="12">
        <f>IF(AND(E107="",F107=""),"",IF(S107=1,(V107-W107)/60,"Revisa entrada y salida"))</f>
      </c>
      <c r="J107" s="13">
        <f>IF(OR(S107&lt;&gt;1,C107=""),"",C107/INDEX('Parámetros'!$D$5:$D$7,T107))</f>
      </c>
      <c r="K107" s="12">
        <f>IF(S107=1,ROUND(1440*((1-AB107)*AS107+(1-AC107)*AW107),0)/60,"")</f>
      </c>
      <c r="L107" s="12">
        <f>IF(S107=1,ROUND(1440*((1-AB107)*AT107+(1-AC107)*AX107),0)/60,"")</f>
      </c>
      <c r="M107" s="12">
        <f>IF(S107=1,ROUND(1440*((1-AB107)*AR107+(1-AC107)*AV107),0)/60,"")</f>
      </c>
      <c r="N107" s="12">
        <f>IF(S107=1,ROUND(1440*(IF(OR(H107="Sí",H107="Si"),AB107*AQ107+AC107*AU107,0)),0)/60,"")</f>
      </c>
      <c r="O107" s="12">
        <f>IF(S107=1,ROUND(1440*(IF(OR(H107="Sí",H107="Si"),0,AB107*AQ107+AC107*AU107)),0)/60,"")</f>
      </c>
      <c r="P107" s="12">
        <f>IF(S107=1,ROUND(1440*(AB107*AR107+AC107*AV107),0)/60,"")</f>
      </c>
      <c r="Q107" s="12">
        <f>IF(S107=1,ROUND(1440*(AB107*AS107+AC107*AW107),0)/60,"")</f>
      </c>
      <c r="R107" s="12">
        <f>IF(S107=1,ROUND(1440*(AB107*AT107+AC107*AX107),0)/60,"")</f>
      </c>
      <c r="S107">
        <f>IF(AND(ISNUMBER(E107),ISNUMBER(F107)),IF(AND(F107&gt;E107,YEAR(E107)=2026,(F107-E107)*1440&lt;=1140),1,0),0)</f>
      </c>
      <c r="T107">
        <f>IF(S107=1,MATCH(INT(E107),'Parámetros'!$A$5:$A$7,1),"")</f>
      </c>
      <c r="U107">
        <f>IF(S107=1,INDEX('Parámetros'!$C$5:$C$7,T107)/24,"")</f>
      </c>
      <c r="V107">
        <f>IF(S107=1,ROUND((F107-E107)*1440,0),"")</f>
      </c>
      <c r="W107">
        <f>IF(S107=1,MIN(N(G107),V107),"")</f>
      </c>
      <c r="X107">
        <f>IF(S107=1,E107+(INT(V107/2)-INT(W107/2))/1440,"")</f>
      </c>
      <c r="Y107">
        <f>IF(S107=1,X107+W107/1440,"")</f>
      </c>
      <c r="Z107">
        <f>IF(S107=1,MIN(F107,IF(E107+U107&lt;=X107,E107+U107,E107+U107+W107/1440)),"")</f>
      </c>
      <c r="AA107">
        <f>IF(S107=1,INT(E107)+1,"")</f>
      </c>
      <c r="AB107">
        <f>IF(S107=1,IF(OR(WEEKDAY(AA107-1)=1,COUNTIF('Festivos 2026'!$A$5:$A$40,AA107-1)&gt;0),1,0),"")</f>
      </c>
      <c r="AC107">
        <f>IF(S107=1,IF(OR(WEEKDAY(AA107)=1,COUNTIF('Festivos 2026'!$A$5:$A$40,AA107)&gt;0),1,0),"")</f>
      </c>
      <c r="AD107">
        <f>IF(S107=1,IF(Y107&lt;=Z107,1,0),"")</f>
      </c>
      <c r="AE107">
        <f>IF(S107=1,MAX(0,MIN(Z107,AA107)-E107),"")</f>
      </c>
      <c r="AF107">
        <f>IF(S107=1,MAX(0,MIN(MIN(Z107,AA107),(AA107-1)+6/24)-E107)+MAX(0,MIN(Z107,AA107)-MAX(E107,(AA107-1)+19/24)),"")</f>
      </c>
      <c r="AG107">
        <f>IF(S107=1,MAX(0,Z107-MAX(E107,AA107)),"")</f>
      </c>
      <c r="AH107">
        <f>IF(S107=1,MAX(0,MIN(Z107,AA107+6/24)-MAX(E107,AA107))+MAX(0,Z107-MAX(MAX(E107,AA107),AA107+19/24)),"")</f>
      </c>
      <c r="AI107">
        <f>IF(S107=1,MAX(0,MIN(F107,AA107)-Z107),"")</f>
      </c>
      <c r="AJ107">
        <f>IF(S107=1,MAX(0,MIN(MIN(F107,AA107),(AA107-1)+6/24)-Z107)+MAX(0,MIN(F107,AA107)-MAX(Z107,(AA107-1)+19/24)),"")</f>
      </c>
      <c r="AK107">
        <f>IF(S107=1,MAX(0,F107-MAX(Z107,AA107)),"")</f>
      </c>
      <c r="AL107">
        <f>IF(S107=1,MAX(0,MIN(F107,AA107+6/24)-MAX(Z107,AA107))+MAX(0,F107-MAX(MAX(Z107,AA107),AA107+19/24)),"")</f>
      </c>
      <c r="AM107">
        <f>IF(S107=1,MAX(0,MIN(Y107,AA107)-X107),"")</f>
      </c>
      <c r="AN107">
        <f>IF(S107=1,MAX(0,MIN(MIN(Y107,AA107),(AA107-1)+6/24)-X107)+MAX(0,MIN(Y107,AA107)-MAX(X107,(AA107-1)+19/24)),"")</f>
      </c>
      <c r="AO107">
        <f>IF(S107=1,MAX(0,Y107-MAX(X107,AA107)),"")</f>
      </c>
      <c r="AP107">
        <f>IF(S107=1,MAX(0,MIN(Y107,AA107+6/24)-MAX(X107,AA107))+MAX(0,Y107-MAX(MAX(X107,AA107),AA107+19/24)),"")</f>
      </c>
      <c r="AQ107">
        <f>IF(S107=1,(AE107-AF107)-AD107*(AM107-AN107),"")</f>
      </c>
      <c r="AR107">
        <f>IF(S107=1,AF107-AD107*AN107,"")</f>
      </c>
      <c r="AS107">
        <f>IF(S107=1,(AI107-AJ107)-(1-AD107)*(AM107-AN107),"")</f>
      </c>
      <c r="AT107">
        <f>IF(S107=1,AJ107-(1-AD107)*AN107,"")</f>
      </c>
      <c r="AU107">
        <f>IF(S107=1,(AG107-AH107)-AD107*(AO107-AP107),"")</f>
      </c>
      <c r="AV107">
        <f>IF(S107=1,AH107-AD107*AP107,"")</f>
      </c>
      <c r="AW107">
        <f>IF(S107=1,(AK107-AL107)-(1-AD107)*(AO107-AP107),"")</f>
      </c>
      <c r="AX107">
        <f>IF(S107=1,AL107-(1-AD107)*AP107,"")</f>
      </c>
    </row>
    <row r="108" spans="1:50" x14ac:dyDescent="0.25">
      <c r="A108" s="14"/>
      <c r="B108" s="14"/>
      <c r="C108" s="15"/>
      <c r="D108" s="10">
        <f>IF(J108="","",J108*(K108*INDEX('Parámetros'!$E$5:$E$7,T108)+L108*INDEX('Parámetros'!$F$5:$F$7,T108)+M108*INDEX('Parámetros'!$G$5:$G$7,T108)+N108*INDEX('Parámetros'!$H$5:$H$7,T108)+O108*INDEX('Parámetros'!$I$5:$I$7,T108)+P108*INDEX('Parámetros'!$J$5:$J$7,T108)+Q108*INDEX('Parámetros'!$K$5:$K$7,T108)+R108*INDEX('Parámetros'!$L$5:$L$7,T108)))</f>
      </c>
      <c r="E108" s="16"/>
      <c r="F108" s="16"/>
      <c r="G108" s="14"/>
      <c r="H108" s="14"/>
      <c r="I108" s="12">
        <f>IF(AND(E108="",F108=""),"",IF(S108=1,(V108-W108)/60,"Revisa entrada y salida"))</f>
      </c>
      <c r="J108" s="13">
        <f>IF(OR(S108&lt;&gt;1,C108=""),"",C108/INDEX('Parámetros'!$D$5:$D$7,T108))</f>
      </c>
      <c r="K108" s="12">
        <f>IF(S108=1,ROUND(1440*((1-AB108)*AS108+(1-AC108)*AW108),0)/60,"")</f>
      </c>
      <c r="L108" s="12">
        <f>IF(S108=1,ROUND(1440*((1-AB108)*AT108+(1-AC108)*AX108),0)/60,"")</f>
      </c>
      <c r="M108" s="12">
        <f>IF(S108=1,ROUND(1440*((1-AB108)*AR108+(1-AC108)*AV108),0)/60,"")</f>
      </c>
      <c r="N108" s="12">
        <f>IF(S108=1,ROUND(1440*(IF(OR(H108="Sí",H108="Si"),AB108*AQ108+AC108*AU108,0)),0)/60,"")</f>
      </c>
      <c r="O108" s="12">
        <f>IF(S108=1,ROUND(1440*(IF(OR(H108="Sí",H108="Si"),0,AB108*AQ108+AC108*AU108)),0)/60,"")</f>
      </c>
      <c r="P108" s="12">
        <f>IF(S108=1,ROUND(1440*(AB108*AR108+AC108*AV108),0)/60,"")</f>
      </c>
      <c r="Q108" s="12">
        <f>IF(S108=1,ROUND(1440*(AB108*AS108+AC108*AW108),0)/60,"")</f>
      </c>
      <c r="R108" s="12">
        <f>IF(S108=1,ROUND(1440*(AB108*AT108+AC108*AX108),0)/60,"")</f>
      </c>
      <c r="S108">
        <f>IF(AND(ISNUMBER(E108),ISNUMBER(F108)),IF(AND(F108&gt;E108,YEAR(E108)=2026,(F108-E108)*1440&lt;=1140),1,0),0)</f>
      </c>
      <c r="T108">
        <f>IF(S108=1,MATCH(INT(E108),'Parámetros'!$A$5:$A$7,1),"")</f>
      </c>
      <c r="U108">
        <f>IF(S108=1,INDEX('Parámetros'!$C$5:$C$7,T108)/24,"")</f>
      </c>
      <c r="V108">
        <f>IF(S108=1,ROUND((F108-E108)*1440,0),"")</f>
      </c>
      <c r="W108">
        <f>IF(S108=1,MIN(N(G108),V108),"")</f>
      </c>
      <c r="X108">
        <f>IF(S108=1,E108+(INT(V108/2)-INT(W108/2))/1440,"")</f>
      </c>
      <c r="Y108">
        <f>IF(S108=1,X108+W108/1440,"")</f>
      </c>
      <c r="Z108">
        <f>IF(S108=1,MIN(F108,IF(E108+U108&lt;=X108,E108+U108,E108+U108+W108/1440)),"")</f>
      </c>
      <c r="AA108">
        <f>IF(S108=1,INT(E108)+1,"")</f>
      </c>
      <c r="AB108">
        <f>IF(S108=1,IF(OR(WEEKDAY(AA108-1)=1,COUNTIF('Festivos 2026'!$A$5:$A$40,AA108-1)&gt;0),1,0),"")</f>
      </c>
      <c r="AC108">
        <f>IF(S108=1,IF(OR(WEEKDAY(AA108)=1,COUNTIF('Festivos 2026'!$A$5:$A$40,AA108)&gt;0),1,0),"")</f>
      </c>
      <c r="AD108">
        <f>IF(S108=1,IF(Y108&lt;=Z108,1,0),"")</f>
      </c>
      <c r="AE108">
        <f>IF(S108=1,MAX(0,MIN(Z108,AA108)-E108),"")</f>
      </c>
      <c r="AF108">
        <f>IF(S108=1,MAX(0,MIN(MIN(Z108,AA108),(AA108-1)+6/24)-E108)+MAX(0,MIN(Z108,AA108)-MAX(E108,(AA108-1)+19/24)),"")</f>
      </c>
      <c r="AG108">
        <f>IF(S108=1,MAX(0,Z108-MAX(E108,AA108)),"")</f>
      </c>
      <c r="AH108">
        <f>IF(S108=1,MAX(0,MIN(Z108,AA108+6/24)-MAX(E108,AA108))+MAX(0,Z108-MAX(MAX(E108,AA108),AA108+19/24)),"")</f>
      </c>
      <c r="AI108">
        <f>IF(S108=1,MAX(0,MIN(F108,AA108)-Z108),"")</f>
      </c>
      <c r="AJ108">
        <f>IF(S108=1,MAX(0,MIN(MIN(F108,AA108),(AA108-1)+6/24)-Z108)+MAX(0,MIN(F108,AA108)-MAX(Z108,(AA108-1)+19/24)),"")</f>
      </c>
      <c r="AK108">
        <f>IF(S108=1,MAX(0,F108-MAX(Z108,AA108)),"")</f>
      </c>
      <c r="AL108">
        <f>IF(S108=1,MAX(0,MIN(F108,AA108+6/24)-MAX(Z108,AA108))+MAX(0,F108-MAX(MAX(Z108,AA108),AA108+19/24)),"")</f>
      </c>
      <c r="AM108">
        <f>IF(S108=1,MAX(0,MIN(Y108,AA108)-X108),"")</f>
      </c>
      <c r="AN108">
        <f>IF(S108=1,MAX(0,MIN(MIN(Y108,AA108),(AA108-1)+6/24)-X108)+MAX(0,MIN(Y108,AA108)-MAX(X108,(AA108-1)+19/24)),"")</f>
      </c>
      <c r="AO108">
        <f>IF(S108=1,MAX(0,Y108-MAX(X108,AA108)),"")</f>
      </c>
      <c r="AP108">
        <f>IF(S108=1,MAX(0,MIN(Y108,AA108+6/24)-MAX(X108,AA108))+MAX(0,Y108-MAX(MAX(X108,AA108),AA108+19/24)),"")</f>
      </c>
      <c r="AQ108">
        <f>IF(S108=1,(AE108-AF108)-AD108*(AM108-AN108),"")</f>
      </c>
      <c r="AR108">
        <f>IF(S108=1,AF108-AD108*AN108,"")</f>
      </c>
      <c r="AS108">
        <f>IF(S108=1,(AI108-AJ108)-(1-AD108)*(AM108-AN108),"")</f>
      </c>
      <c r="AT108">
        <f>IF(S108=1,AJ108-(1-AD108)*AN108,"")</f>
      </c>
      <c r="AU108">
        <f>IF(S108=1,(AG108-AH108)-AD108*(AO108-AP108),"")</f>
      </c>
      <c r="AV108">
        <f>IF(S108=1,AH108-AD108*AP108,"")</f>
      </c>
      <c r="AW108">
        <f>IF(S108=1,(AK108-AL108)-(1-AD108)*(AO108-AP108),"")</f>
      </c>
      <c r="AX108">
        <f>IF(S108=1,AL108-(1-AD108)*AP108,"")</f>
      </c>
    </row>
    <row r="109" spans="1:50" x14ac:dyDescent="0.25">
      <c r="A109" s="14"/>
      <c r="B109" s="14"/>
      <c r="C109" s="15"/>
      <c r="D109" s="10">
        <f>IF(J109="","",J109*(K109*INDEX('Parámetros'!$E$5:$E$7,T109)+L109*INDEX('Parámetros'!$F$5:$F$7,T109)+M109*INDEX('Parámetros'!$G$5:$G$7,T109)+N109*INDEX('Parámetros'!$H$5:$H$7,T109)+O109*INDEX('Parámetros'!$I$5:$I$7,T109)+P109*INDEX('Parámetros'!$J$5:$J$7,T109)+Q109*INDEX('Parámetros'!$K$5:$K$7,T109)+R109*INDEX('Parámetros'!$L$5:$L$7,T109)))</f>
      </c>
      <c r="E109" s="16"/>
      <c r="F109" s="16"/>
      <c r="G109" s="14"/>
      <c r="H109" s="14"/>
      <c r="I109" s="12">
        <f>IF(AND(E109="",F109=""),"",IF(S109=1,(V109-W109)/60,"Revisa entrada y salida"))</f>
      </c>
      <c r="J109" s="13">
        <f>IF(OR(S109&lt;&gt;1,C109=""),"",C109/INDEX('Parámetros'!$D$5:$D$7,T109))</f>
      </c>
      <c r="K109" s="12">
        <f>IF(S109=1,ROUND(1440*((1-AB109)*AS109+(1-AC109)*AW109),0)/60,"")</f>
      </c>
      <c r="L109" s="12">
        <f>IF(S109=1,ROUND(1440*((1-AB109)*AT109+(1-AC109)*AX109),0)/60,"")</f>
      </c>
      <c r="M109" s="12">
        <f>IF(S109=1,ROUND(1440*((1-AB109)*AR109+(1-AC109)*AV109),0)/60,"")</f>
      </c>
      <c r="N109" s="12">
        <f>IF(S109=1,ROUND(1440*(IF(OR(H109="Sí",H109="Si"),AB109*AQ109+AC109*AU109,0)),0)/60,"")</f>
      </c>
      <c r="O109" s="12">
        <f>IF(S109=1,ROUND(1440*(IF(OR(H109="Sí",H109="Si"),0,AB109*AQ109+AC109*AU109)),0)/60,"")</f>
      </c>
      <c r="P109" s="12">
        <f>IF(S109=1,ROUND(1440*(AB109*AR109+AC109*AV109),0)/60,"")</f>
      </c>
      <c r="Q109" s="12">
        <f>IF(S109=1,ROUND(1440*(AB109*AS109+AC109*AW109),0)/60,"")</f>
      </c>
      <c r="R109" s="12">
        <f>IF(S109=1,ROUND(1440*(AB109*AT109+AC109*AX109),0)/60,"")</f>
      </c>
      <c r="S109">
        <f>IF(AND(ISNUMBER(E109),ISNUMBER(F109)),IF(AND(F109&gt;E109,YEAR(E109)=2026,(F109-E109)*1440&lt;=1140),1,0),0)</f>
      </c>
      <c r="T109">
        <f>IF(S109=1,MATCH(INT(E109),'Parámetros'!$A$5:$A$7,1),"")</f>
      </c>
      <c r="U109">
        <f>IF(S109=1,INDEX('Parámetros'!$C$5:$C$7,T109)/24,"")</f>
      </c>
      <c r="V109">
        <f>IF(S109=1,ROUND((F109-E109)*1440,0),"")</f>
      </c>
      <c r="W109">
        <f>IF(S109=1,MIN(N(G109),V109),"")</f>
      </c>
      <c r="X109">
        <f>IF(S109=1,E109+(INT(V109/2)-INT(W109/2))/1440,"")</f>
      </c>
      <c r="Y109">
        <f>IF(S109=1,X109+W109/1440,"")</f>
      </c>
      <c r="Z109">
        <f>IF(S109=1,MIN(F109,IF(E109+U109&lt;=X109,E109+U109,E109+U109+W109/1440)),"")</f>
      </c>
      <c r="AA109">
        <f>IF(S109=1,INT(E109)+1,"")</f>
      </c>
      <c r="AB109">
        <f>IF(S109=1,IF(OR(WEEKDAY(AA109-1)=1,COUNTIF('Festivos 2026'!$A$5:$A$40,AA109-1)&gt;0),1,0),"")</f>
      </c>
      <c r="AC109">
        <f>IF(S109=1,IF(OR(WEEKDAY(AA109)=1,COUNTIF('Festivos 2026'!$A$5:$A$40,AA109)&gt;0),1,0),"")</f>
      </c>
      <c r="AD109">
        <f>IF(S109=1,IF(Y109&lt;=Z109,1,0),"")</f>
      </c>
      <c r="AE109">
        <f>IF(S109=1,MAX(0,MIN(Z109,AA109)-E109),"")</f>
      </c>
      <c r="AF109">
        <f>IF(S109=1,MAX(0,MIN(MIN(Z109,AA109),(AA109-1)+6/24)-E109)+MAX(0,MIN(Z109,AA109)-MAX(E109,(AA109-1)+19/24)),"")</f>
      </c>
      <c r="AG109">
        <f>IF(S109=1,MAX(0,Z109-MAX(E109,AA109)),"")</f>
      </c>
      <c r="AH109">
        <f>IF(S109=1,MAX(0,MIN(Z109,AA109+6/24)-MAX(E109,AA109))+MAX(0,Z109-MAX(MAX(E109,AA109),AA109+19/24)),"")</f>
      </c>
      <c r="AI109">
        <f>IF(S109=1,MAX(0,MIN(F109,AA109)-Z109),"")</f>
      </c>
      <c r="AJ109">
        <f>IF(S109=1,MAX(0,MIN(MIN(F109,AA109),(AA109-1)+6/24)-Z109)+MAX(0,MIN(F109,AA109)-MAX(Z109,(AA109-1)+19/24)),"")</f>
      </c>
      <c r="AK109">
        <f>IF(S109=1,MAX(0,F109-MAX(Z109,AA109)),"")</f>
      </c>
      <c r="AL109">
        <f>IF(S109=1,MAX(0,MIN(F109,AA109+6/24)-MAX(Z109,AA109))+MAX(0,F109-MAX(MAX(Z109,AA109),AA109+19/24)),"")</f>
      </c>
      <c r="AM109">
        <f>IF(S109=1,MAX(0,MIN(Y109,AA109)-X109),"")</f>
      </c>
      <c r="AN109">
        <f>IF(S109=1,MAX(0,MIN(MIN(Y109,AA109),(AA109-1)+6/24)-X109)+MAX(0,MIN(Y109,AA109)-MAX(X109,(AA109-1)+19/24)),"")</f>
      </c>
      <c r="AO109">
        <f>IF(S109=1,MAX(0,Y109-MAX(X109,AA109)),"")</f>
      </c>
      <c r="AP109">
        <f>IF(S109=1,MAX(0,MIN(Y109,AA109+6/24)-MAX(X109,AA109))+MAX(0,Y109-MAX(MAX(X109,AA109),AA109+19/24)),"")</f>
      </c>
      <c r="AQ109">
        <f>IF(S109=1,(AE109-AF109)-AD109*(AM109-AN109),"")</f>
      </c>
      <c r="AR109">
        <f>IF(S109=1,AF109-AD109*AN109,"")</f>
      </c>
      <c r="AS109">
        <f>IF(S109=1,(AI109-AJ109)-(1-AD109)*(AM109-AN109),"")</f>
      </c>
      <c r="AT109">
        <f>IF(S109=1,AJ109-(1-AD109)*AN109,"")</f>
      </c>
      <c r="AU109">
        <f>IF(S109=1,(AG109-AH109)-AD109*(AO109-AP109),"")</f>
      </c>
      <c r="AV109">
        <f>IF(S109=1,AH109-AD109*AP109,"")</f>
      </c>
      <c r="AW109">
        <f>IF(S109=1,(AK109-AL109)-(1-AD109)*(AO109-AP109),"")</f>
      </c>
      <c r="AX109">
        <f>IF(S109=1,AL109-(1-AD109)*AP109,"")</f>
      </c>
    </row>
    <row r="110" spans="1:50" x14ac:dyDescent="0.25">
      <c r="A110" s="14"/>
      <c r="B110" s="14"/>
      <c r="C110" s="15"/>
      <c r="D110" s="10">
        <f>IF(J110="","",J110*(K110*INDEX('Parámetros'!$E$5:$E$7,T110)+L110*INDEX('Parámetros'!$F$5:$F$7,T110)+M110*INDEX('Parámetros'!$G$5:$G$7,T110)+N110*INDEX('Parámetros'!$H$5:$H$7,T110)+O110*INDEX('Parámetros'!$I$5:$I$7,T110)+P110*INDEX('Parámetros'!$J$5:$J$7,T110)+Q110*INDEX('Parámetros'!$K$5:$K$7,T110)+R110*INDEX('Parámetros'!$L$5:$L$7,T110)))</f>
      </c>
      <c r="E110" s="16"/>
      <c r="F110" s="16"/>
      <c r="G110" s="14"/>
      <c r="H110" s="14"/>
      <c r="I110" s="12">
        <f>IF(AND(E110="",F110=""),"",IF(S110=1,(V110-W110)/60,"Revisa entrada y salida"))</f>
      </c>
      <c r="J110" s="13">
        <f>IF(OR(S110&lt;&gt;1,C110=""),"",C110/INDEX('Parámetros'!$D$5:$D$7,T110))</f>
      </c>
      <c r="K110" s="12">
        <f>IF(S110=1,ROUND(1440*((1-AB110)*AS110+(1-AC110)*AW110),0)/60,"")</f>
      </c>
      <c r="L110" s="12">
        <f>IF(S110=1,ROUND(1440*((1-AB110)*AT110+(1-AC110)*AX110),0)/60,"")</f>
      </c>
      <c r="M110" s="12">
        <f>IF(S110=1,ROUND(1440*((1-AB110)*AR110+(1-AC110)*AV110),0)/60,"")</f>
      </c>
      <c r="N110" s="12">
        <f>IF(S110=1,ROUND(1440*(IF(OR(H110="Sí",H110="Si"),AB110*AQ110+AC110*AU110,0)),0)/60,"")</f>
      </c>
      <c r="O110" s="12">
        <f>IF(S110=1,ROUND(1440*(IF(OR(H110="Sí",H110="Si"),0,AB110*AQ110+AC110*AU110)),0)/60,"")</f>
      </c>
      <c r="P110" s="12">
        <f>IF(S110=1,ROUND(1440*(AB110*AR110+AC110*AV110),0)/60,"")</f>
      </c>
      <c r="Q110" s="12">
        <f>IF(S110=1,ROUND(1440*(AB110*AS110+AC110*AW110),0)/60,"")</f>
      </c>
      <c r="R110" s="12">
        <f>IF(S110=1,ROUND(1440*(AB110*AT110+AC110*AX110),0)/60,"")</f>
      </c>
      <c r="S110">
        <f>IF(AND(ISNUMBER(E110),ISNUMBER(F110)),IF(AND(F110&gt;E110,YEAR(E110)=2026,(F110-E110)*1440&lt;=1140),1,0),0)</f>
      </c>
      <c r="T110">
        <f>IF(S110=1,MATCH(INT(E110),'Parámetros'!$A$5:$A$7,1),"")</f>
      </c>
      <c r="U110">
        <f>IF(S110=1,INDEX('Parámetros'!$C$5:$C$7,T110)/24,"")</f>
      </c>
      <c r="V110">
        <f>IF(S110=1,ROUND((F110-E110)*1440,0),"")</f>
      </c>
      <c r="W110">
        <f>IF(S110=1,MIN(N(G110),V110),"")</f>
      </c>
      <c r="X110">
        <f>IF(S110=1,E110+(INT(V110/2)-INT(W110/2))/1440,"")</f>
      </c>
      <c r="Y110">
        <f>IF(S110=1,X110+W110/1440,"")</f>
      </c>
      <c r="Z110">
        <f>IF(S110=1,MIN(F110,IF(E110+U110&lt;=X110,E110+U110,E110+U110+W110/1440)),"")</f>
      </c>
      <c r="AA110">
        <f>IF(S110=1,INT(E110)+1,"")</f>
      </c>
      <c r="AB110">
        <f>IF(S110=1,IF(OR(WEEKDAY(AA110-1)=1,COUNTIF('Festivos 2026'!$A$5:$A$40,AA110-1)&gt;0),1,0),"")</f>
      </c>
      <c r="AC110">
        <f>IF(S110=1,IF(OR(WEEKDAY(AA110)=1,COUNTIF('Festivos 2026'!$A$5:$A$40,AA110)&gt;0),1,0),"")</f>
      </c>
      <c r="AD110">
        <f>IF(S110=1,IF(Y110&lt;=Z110,1,0),"")</f>
      </c>
      <c r="AE110">
        <f>IF(S110=1,MAX(0,MIN(Z110,AA110)-E110),"")</f>
      </c>
      <c r="AF110">
        <f>IF(S110=1,MAX(0,MIN(MIN(Z110,AA110),(AA110-1)+6/24)-E110)+MAX(0,MIN(Z110,AA110)-MAX(E110,(AA110-1)+19/24)),"")</f>
      </c>
      <c r="AG110">
        <f>IF(S110=1,MAX(0,Z110-MAX(E110,AA110)),"")</f>
      </c>
      <c r="AH110">
        <f>IF(S110=1,MAX(0,MIN(Z110,AA110+6/24)-MAX(E110,AA110))+MAX(0,Z110-MAX(MAX(E110,AA110),AA110+19/24)),"")</f>
      </c>
      <c r="AI110">
        <f>IF(S110=1,MAX(0,MIN(F110,AA110)-Z110),"")</f>
      </c>
      <c r="AJ110">
        <f>IF(S110=1,MAX(0,MIN(MIN(F110,AA110),(AA110-1)+6/24)-Z110)+MAX(0,MIN(F110,AA110)-MAX(Z110,(AA110-1)+19/24)),"")</f>
      </c>
      <c r="AK110">
        <f>IF(S110=1,MAX(0,F110-MAX(Z110,AA110)),"")</f>
      </c>
      <c r="AL110">
        <f>IF(S110=1,MAX(0,MIN(F110,AA110+6/24)-MAX(Z110,AA110))+MAX(0,F110-MAX(MAX(Z110,AA110),AA110+19/24)),"")</f>
      </c>
      <c r="AM110">
        <f>IF(S110=1,MAX(0,MIN(Y110,AA110)-X110),"")</f>
      </c>
      <c r="AN110">
        <f>IF(S110=1,MAX(0,MIN(MIN(Y110,AA110),(AA110-1)+6/24)-X110)+MAX(0,MIN(Y110,AA110)-MAX(X110,(AA110-1)+19/24)),"")</f>
      </c>
      <c r="AO110">
        <f>IF(S110=1,MAX(0,Y110-MAX(X110,AA110)),"")</f>
      </c>
      <c r="AP110">
        <f>IF(S110=1,MAX(0,MIN(Y110,AA110+6/24)-MAX(X110,AA110))+MAX(0,Y110-MAX(MAX(X110,AA110),AA110+19/24)),"")</f>
      </c>
      <c r="AQ110">
        <f>IF(S110=1,(AE110-AF110)-AD110*(AM110-AN110),"")</f>
      </c>
      <c r="AR110">
        <f>IF(S110=1,AF110-AD110*AN110,"")</f>
      </c>
      <c r="AS110">
        <f>IF(S110=1,(AI110-AJ110)-(1-AD110)*(AM110-AN110),"")</f>
      </c>
      <c r="AT110">
        <f>IF(S110=1,AJ110-(1-AD110)*AN110,"")</f>
      </c>
      <c r="AU110">
        <f>IF(S110=1,(AG110-AH110)-AD110*(AO110-AP110),"")</f>
      </c>
      <c r="AV110">
        <f>IF(S110=1,AH110-AD110*AP110,"")</f>
      </c>
      <c r="AW110">
        <f>IF(S110=1,(AK110-AL110)-(1-AD110)*(AO110-AP110),"")</f>
      </c>
      <c r="AX110">
        <f>IF(S110=1,AL110-(1-AD110)*AP110,"")</f>
      </c>
    </row>
    <row r="111" spans="1:50" x14ac:dyDescent="0.25">
      <c r="A111" s="14"/>
      <c r="B111" s="14"/>
      <c r="C111" s="15"/>
      <c r="D111" s="10">
        <f>IF(J111="","",J111*(K111*INDEX('Parámetros'!$E$5:$E$7,T111)+L111*INDEX('Parámetros'!$F$5:$F$7,T111)+M111*INDEX('Parámetros'!$G$5:$G$7,T111)+N111*INDEX('Parámetros'!$H$5:$H$7,T111)+O111*INDEX('Parámetros'!$I$5:$I$7,T111)+P111*INDEX('Parámetros'!$J$5:$J$7,T111)+Q111*INDEX('Parámetros'!$K$5:$K$7,T111)+R111*INDEX('Parámetros'!$L$5:$L$7,T111)))</f>
      </c>
      <c r="E111" s="16"/>
      <c r="F111" s="16"/>
      <c r="G111" s="14"/>
      <c r="H111" s="14"/>
      <c r="I111" s="12">
        <f>IF(AND(E111="",F111=""),"",IF(S111=1,(V111-W111)/60,"Revisa entrada y salida"))</f>
      </c>
      <c r="J111" s="13">
        <f>IF(OR(S111&lt;&gt;1,C111=""),"",C111/INDEX('Parámetros'!$D$5:$D$7,T111))</f>
      </c>
      <c r="K111" s="12">
        <f>IF(S111=1,ROUND(1440*((1-AB111)*AS111+(1-AC111)*AW111),0)/60,"")</f>
      </c>
      <c r="L111" s="12">
        <f>IF(S111=1,ROUND(1440*((1-AB111)*AT111+(1-AC111)*AX111),0)/60,"")</f>
      </c>
      <c r="M111" s="12">
        <f>IF(S111=1,ROUND(1440*((1-AB111)*AR111+(1-AC111)*AV111),0)/60,"")</f>
      </c>
      <c r="N111" s="12">
        <f>IF(S111=1,ROUND(1440*(IF(OR(H111="Sí",H111="Si"),AB111*AQ111+AC111*AU111,0)),0)/60,"")</f>
      </c>
      <c r="O111" s="12">
        <f>IF(S111=1,ROUND(1440*(IF(OR(H111="Sí",H111="Si"),0,AB111*AQ111+AC111*AU111)),0)/60,"")</f>
      </c>
      <c r="P111" s="12">
        <f>IF(S111=1,ROUND(1440*(AB111*AR111+AC111*AV111),0)/60,"")</f>
      </c>
      <c r="Q111" s="12">
        <f>IF(S111=1,ROUND(1440*(AB111*AS111+AC111*AW111),0)/60,"")</f>
      </c>
      <c r="R111" s="12">
        <f>IF(S111=1,ROUND(1440*(AB111*AT111+AC111*AX111),0)/60,"")</f>
      </c>
      <c r="S111">
        <f>IF(AND(ISNUMBER(E111),ISNUMBER(F111)),IF(AND(F111&gt;E111,YEAR(E111)=2026,(F111-E111)*1440&lt;=1140),1,0),0)</f>
      </c>
      <c r="T111">
        <f>IF(S111=1,MATCH(INT(E111),'Parámetros'!$A$5:$A$7,1),"")</f>
      </c>
      <c r="U111">
        <f>IF(S111=1,INDEX('Parámetros'!$C$5:$C$7,T111)/24,"")</f>
      </c>
      <c r="V111">
        <f>IF(S111=1,ROUND((F111-E111)*1440,0),"")</f>
      </c>
      <c r="W111">
        <f>IF(S111=1,MIN(N(G111),V111),"")</f>
      </c>
      <c r="X111">
        <f>IF(S111=1,E111+(INT(V111/2)-INT(W111/2))/1440,"")</f>
      </c>
      <c r="Y111">
        <f>IF(S111=1,X111+W111/1440,"")</f>
      </c>
      <c r="Z111">
        <f>IF(S111=1,MIN(F111,IF(E111+U111&lt;=X111,E111+U111,E111+U111+W111/1440)),"")</f>
      </c>
      <c r="AA111">
        <f>IF(S111=1,INT(E111)+1,"")</f>
      </c>
      <c r="AB111">
        <f>IF(S111=1,IF(OR(WEEKDAY(AA111-1)=1,COUNTIF('Festivos 2026'!$A$5:$A$40,AA111-1)&gt;0),1,0),"")</f>
      </c>
      <c r="AC111">
        <f>IF(S111=1,IF(OR(WEEKDAY(AA111)=1,COUNTIF('Festivos 2026'!$A$5:$A$40,AA111)&gt;0),1,0),"")</f>
      </c>
      <c r="AD111">
        <f>IF(S111=1,IF(Y111&lt;=Z111,1,0),"")</f>
      </c>
      <c r="AE111">
        <f>IF(S111=1,MAX(0,MIN(Z111,AA111)-E111),"")</f>
      </c>
      <c r="AF111">
        <f>IF(S111=1,MAX(0,MIN(MIN(Z111,AA111),(AA111-1)+6/24)-E111)+MAX(0,MIN(Z111,AA111)-MAX(E111,(AA111-1)+19/24)),"")</f>
      </c>
      <c r="AG111">
        <f>IF(S111=1,MAX(0,Z111-MAX(E111,AA111)),"")</f>
      </c>
      <c r="AH111">
        <f>IF(S111=1,MAX(0,MIN(Z111,AA111+6/24)-MAX(E111,AA111))+MAX(0,Z111-MAX(MAX(E111,AA111),AA111+19/24)),"")</f>
      </c>
      <c r="AI111">
        <f>IF(S111=1,MAX(0,MIN(F111,AA111)-Z111),"")</f>
      </c>
      <c r="AJ111">
        <f>IF(S111=1,MAX(0,MIN(MIN(F111,AA111),(AA111-1)+6/24)-Z111)+MAX(0,MIN(F111,AA111)-MAX(Z111,(AA111-1)+19/24)),"")</f>
      </c>
      <c r="AK111">
        <f>IF(S111=1,MAX(0,F111-MAX(Z111,AA111)),"")</f>
      </c>
      <c r="AL111">
        <f>IF(S111=1,MAX(0,MIN(F111,AA111+6/24)-MAX(Z111,AA111))+MAX(0,F111-MAX(MAX(Z111,AA111),AA111+19/24)),"")</f>
      </c>
      <c r="AM111">
        <f>IF(S111=1,MAX(0,MIN(Y111,AA111)-X111),"")</f>
      </c>
      <c r="AN111">
        <f>IF(S111=1,MAX(0,MIN(MIN(Y111,AA111),(AA111-1)+6/24)-X111)+MAX(0,MIN(Y111,AA111)-MAX(X111,(AA111-1)+19/24)),"")</f>
      </c>
      <c r="AO111">
        <f>IF(S111=1,MAX(0,Y111-MAX(X111,AA111)),"")</f>
      </c>
      <c r="AP111">
        <f>IF(S111=1,MAX(0,MIN(Y111,AA111+6/24)-MAX(X111,AA111))+MAX(0,Y111-MAX(MAX(X111,AA111),AA111+19/24)),"")</f>
      </c>
      <c r="AQ111">
        <f>IF(S111=1,(AE111-AF111)-AD111*(AM111-AN111),"")</f>
      </c>
      <c r="AR111">
        <f>IF(S111=1,AF111-AD111*AN111,"")</f>
      </c>
      <c r="AS111">
        <f>IF(S111=1,(AI111-AJ111)-(1-AD111)*(AM111-AN111),"")</f>
      </c>
      <c r="AT111">
        <f>IF(S111=1,AJ111-(1-AD111)*AN111,"")</f>
      </c>
      <c r="AU111">
        <f>IF(S111=1,(AG111-AH111)-AD111*(AO111-AP111),"")</f>
      </c>
      <c r="AV111">
        <f>IF(S111=1,AH111-AD111*AP111,"")</f>
      </c>
      <c r="AW111">
        <f>IF(S111=1,(AK111-AL111)-(1-AD111)*(AO111-AP111),"")</f>
      </c>
      <c r="AX111">
        <f>IF(S111=1,AL111-(1-AD111)*AP111,"")</f>
      </c>
    </row>
    <row r="112" spans="1:50" x14ac:dyDescent="0.25">
      <c r="A112" s="14"/>
      <c r="B112" s="14"/>
      <c r="C112" s="15"/>
      <c r="D112" s="10">
        <f>IF(J112="","",J112*(K112*INDEX('Parámetros'!$E$5:$E$7,T112)+L112*INDEX('Parámetros'!$F$5:$F$7,T112)+M112*INDEX('Parámetros'!$G$5:$G$7,T112)+N112*INDEX('Parámetros'!$H$5:$H$7,T112)+O112*INDEX('Parámetros'!$I$5:$I$7,T112)+P112*INDEX('Parámetros'!$J$5:$J$7,T112)+Q112*INDEX('Parámetros'!$K$5:$K$7,T112)+R112*INDEX('Parámetros'!$L$5:$L$7,T112)))</f>
      </c>
      <c r="E112" s="16"/>
      <c r="F112" s="16"/>
      <c r="G112" s="14"/>
      <c r="H112" s="14"/>
      <c r="I112" s="12">
        <f>IF(AND(E112="",F112=""),"",IF(S112=1,(V112-W112)/60,"Revisa entrada y salida"))</f>
      </c>
      <c r="J112" s="13">
        <f>IF(OR(S112&lt;&gt;1,C112=""),"",C112/INDEX('Parámetros'!$D$5:$D$7,T112))</f>
      </c>
      <c r="K112" s="12">
        <f>IF(S112=1,ROUND(1440*((1-AB112)*AS112+(1-AC112)*AW112),0)/60,"")</f>
      </c>
      <c r="L112" s="12">
        <f>IF(S112=1,ROUND(1440*((1-AB112)*AT112+(1-AC112)*AX112),0)/60,"")</f>
      </c>
      <c r="M112" s="12">
        <f>IF(S112=1,ROUND(1440*((1-AB112)*AR112+(1-AC112)*AV112),0)/60,"")</f>
      </c>
      <c r="N112" s="12">
        <f>IF(S112=1,ROUND(1440*(IF(OR(H112="Sí",H112="Si"),AB112*AQ112+AC112*AU112,0)),0)/60,"")</f>
      </c>
      <c r="O112" s="12">
        <f>IF(S112=1,ROUND(1440*(IF(OR(H112="Sí",H112="Si"),0,AB112*AQ112+AC112*AU112)),0)/60,"")</f>
      </c>
      <c r="P112" s="12">
        <f>IF(S112=1,ROUND(1440*(AB112*AR112+AC112*AV112),0)/60,"")</f>
      </c>
      <c r="Q112" s="12">
        <f>IF(S112=1,ROUND(1440*(AB112*AS112+AC112*AW112),0)/60,"")</f>
      </c>
      <c r="R112" s="12">
        <f>IF(S112=1,ROUND(1440*(AB112*AT112+AC112*AX112),0)/60,"")</f>
      </c>
      <c r="S112">
        <f>IF(AND(ISNUMBER(E112),ISNUMBER(F112)),IF(AND(F112&gt;E112,YEAR(E112)=2026,(F112-E112)*1440&lt;=1140),1,0),0)</f>
      </c>
      <c r="T112">
        <f>IF(S112=1,MATCH(INT(E112),'Parámetros'!$A$5:$A$7,1),"")</f>
      </c>
      <c r="U112">
        <f>IF(S112=1,INDEX('Parámetros'!$C$5:$C$7,T112)/24,"")</f>
      </c>
      <c r="V112">
        <f>IF(S112=1,ROUND((F112-E112)*1440,0),"")</f>
      </c>
      <c r="W112">
        <f>IF(S112=1,MIN(N(G112),V112),"")</f>
      </c>
      <c r="X112">
        <f>IF(S112=1,E112+(INT(V112/2)-INT(W112/2))/1440,"")</f>
      </c>
      <c r="Y112">
        <f>IF(S112=1,X112+W112/1440,"")</f>
      </c>
      <c r="Z112">
        <f>IF(S112=1,MIN(F112,IF(E112+U112&lt;=X112,E112+U112,E112+U112+W112/1440)),"")</f>
      </c>
      <c r="AA112">
        <f>IF(S112=1,INT(E112)+1,"")</f>
      </c>
      <c r="AB112">
        <f>IF(S112=1,IF(OR(WEEKDAY(AA112-1)=1,COUNTIF('Festivos 2026'!$A$5:$A$40,AA112-1)&gt;0),1,0),"")</f>
      </c>
      <c r="AC112">
        <f>IF(S112=1,IF(OR(WEEKDAY(AA112)=1,COUNTIF('Festivos 2026'!$A$5:$A$40,AA112)&gt;0),1,0),"")</f>
      </c>
      <c r="AD112">
        <f>IF(S112=1,IF(Y112&lt;=Z112,1,0),"")</f>
      </c>
      <c r="AE112">
        <f>IF(S112=1,MAX(0,MIN(Z112,AA112)-E112),"")</f>
      </c>
      <c r="AF112">
        <f>IF(S112=1,MAX(0,MIN(MIN(Z112,AA112),(AA112-1)+6/24)-E112)+MAX(0,MIN(Z112,AA112)-MAX(E112,(AA112-1)+19/24)),"")</f>
      </c>
      <c r="AG112">
        <f>IF(S112=1,MAX(0,Z112-MAX(E112,AA112)),"")</f>
      </c>
      <c r="AH112">
        <f>IF(S112=1,MAX(0,MIN(Z112,AA112+6/24)-MAX(E112,AA112))+MAX(0,Z112-MAX(MAX(E112,AA112),AA112+19/24)),"")</f>
      </c>
      <c r="AI112">
        <f>IF(S112=1,MAX(0,MIN(F112,AA112)-Z112),"")</f>
      </c>
      <c r="AJ112">
        <f>IF(S112=1,MAX(0,MIN(MIN(F112,AA112),(AA112-1)+6/24)-Z112)+MAX(0,MIN(F112,AA112)-MAX(Z112,(AA112-1)+19/24)),"")</f>
      </c>
      <c r="AK112">
        <f>IF(S112=1,MAX(0,F112-MAX(Z112,AA112)),"")</f>
      </c>
      <c r="AL112">
        <f>IF(S112=1,MAX(0,MIN(F112,AA112+6/24)-MAX(Z112,AA112))+MAX(0,F112-MAX(MAX(Z112,AA112),AA112+19/24)),"")</f>
      </c>
      <c r="AM112">
        <f>IF(S112=1,MAX(0,MIN(Y112,AA112)-X112),"")</f>
      </c>
      <c r="AN112">
        <f>IF(S112=1,MAX(0,MIN(MIN(Y112,AA112),(AA112-1)+6/24)-X112)+MAX(0,MIN(Y112,AA112)-MAX(X112,(AA112-1)+19/24)),"")</f>
      </c>
      <c r="AO112">
        <f>IF(S112=1,MAX(0,Y112-MAX(X112,AA112)),"")</f>
      </c>
      <c r="AP112">
        <f>IF(S112=1,MAX(0,MIN(Y112,AA112+6/24)-MAX(X112,AA112))+MAX(0,Y112-MAX(MAX(X112,AA112),AA112+19/24)),"")</f>
      </c>
      <c r="AQ112">
        <f>IF(S112=1,(AE112-AF112)-AD112*(AM112-AN112),"")</f>
      </c>
      <c r="AR112">
        <f>IF(S112=1,AF112-AD112*AN112,"")</f>
      </c>
      <c r="AS112">
        <f>IF(S112=1,(AI112-AJ112)-(1-AD112)*(AM112-AN112),"")</f>
      </c>
      <c r="AT112">
        <f>IF(S112=1,AJ112-(1-AD112)*AN112,"")</f>
      </c>
      <c r="AU112">
        <f>IF(S112=1,(AG112-AH112)-AD112*(AO112-AP112),"")</f>
      </c>
      <c r="AV112">
        <f>IF(S112=1,AH112-AD112*AP112,"")</f>
      </c>
      <c r="AW112">
        <f>IF(S112=1,(AK112-AL112)-(1-AD112)*(AO112-AP112),"")</f>
      </c>
      <c r="AX112">
        <f>IF(S112=1,AL112-(1-AD112)*AP112,"")</f>
      </c>
    </row>
    <row r="113" spans="1:50" x14ac:dyDescent="0.25">
      <c r="A113" s="14"/>
      <c r="B113" s="14"/>
      <c r="C113" s="15"/>
      <c r="D113" s="10">
        <f>IF(J113="","",J113*(K113*INDEX('Parámetros'!$E$5:$E$7,T113)+L113*INDEX('Parámetros'!$F$5:$F$7,T113)+M113*INDEX('Parámetros'!$G$5:$G$7,T113)+N113*INDEX('Parámetros'!$H$5:$H$7,T113)+O113*INDEX('Parámetros'!$I$5:$I$7,T113)+P113*INDEX('Parámetros'!$J$5:$J$7,T113)+Q113*INDEX('Parámetros'!$K$5:$K$7,T113)+R113*INDEX('Parámetros'!$L$5:$L$7,T113)))</f>
      </c>
      <c r="E113" s="16"/>
      <c r="F113" s="16"/>
      <c r="G113" s="14"/>
      <c r="H113" s="14"/>
      <c r="I113" s="12">
        <f>IF(AND(E113="",F113=""),"",IF(S113=1,(V113-W113)/60,"Revisa entrada y salida"))</f>
      </c>
      <c r="J113" s="13">
        <f>IF(OR(S113&lt;&gt;1,C113=""),"",C113/INDEX('Parámetros'!$D$5:$D$7,T113))</f>
      </c>
      <c r="K113" s="12">
        <f>IF(S113=1,ROUND(1440*((1-AB113)*AS113+(1-AC113)*AW113),0)/60,"")</f>
      </c>
      <c r="L113" s="12">
        <f>IF(S113=1,ROUND(1440*((1-AB113)*AT113+(1-AC113)*AX113),0)/60,"")</f>
      </c>
      <c r="M113" s="12">
        <f>IF(S113=1,ROUND(1440*((1-AB113)*AR113+(1-AC113)*AV113),0)/60,"")</f>
      </c>
      <c r="N113" s="12">
        <f>IF(S113=1,ROUND(1440*(IF(OR(H113="Sí",H113="Si"),AB113*AQ113+AC113*AU113,0)),0)/60,"")</f>
      </c>
      <c r="O113" s="12">
        <f>IF(S113=1,ROUND(1440*(IF(OR(H113="Sí",H113="Si"),0,AB113*AQ113+AC113*AU113)),0)/60,"")</f>
      </c>
      <c r="P113" s="12">
        <f>IF(S113=1,ROUND(1440*(AB113*AR113+AC113*AV113),0)/60,"")</f>
      </c>
      <c r="Q113" s="12">
        <f>IF(S113=1,ROUND(1440*(AB113*AS113+AC113*AW113),0)/60,"")</f>
      </c>
      <c r="R113" s="12">
        <f>IF(S113=1,ROUND(1440*(AB113*AT113+AC113*AX113),0)/60,"")</f>
      </c>
      <c r="S113">
        <f>IF(AND(ISNUMBER(E113),ISNUMBER(F113)),IF(AND(F113&gt;E113,YEAR(E113)=2026,(F113-E113)*1440&lt;=1140),1,0),0)</f>
      </c>
      <c r="T113">
        <f>IF(S113=1,MATCH(INT(E113),'Parámetros'!$A$5:$A$7,1),"")</f>
      </c>
      <c r="U113">
        <f>IF(S113=1,INDEX('Parámetros'!$C$5:$C$7,T113)/24,"")</f>
      </c>
      <c r="V113">
        <f>IF(S113=1,ROUND((F113-E113)*1440,0),"")</f>
      </c>
      <c r="W113">
        <f>IF(S113=1,MIN(N(G113),V113),"")</f>
      </c>
      <c r="X113">
        <f>IF(S113=1,E113+(INT(V113/2)-INT(W113/2))/1440,"")</f>
      </c>
      <c r="Y113">
        <f>IF(S113=1,X113+W113/1440,"")</f>
      </c>
      <c r="Z113">
        <f>IF(S113=1,MIN(F113,IF(E113+U113&lt;=X113,E113+U113,E113+U113+W113/1440)),"")</f>
      </c>
      <c r="AA113">
        <f>IF(S113=1,INT(E113)+1,"")</f>
      </c>
      <c r="AB113">
        <f>IF(S113=1,IF(OR(WEEKDAY(AA113-1)=1,COUNTIF('Festivos 2026'!$A$5:$A$40,AA113-1)&gt;0),1,0),"")</f>
      </c>
      <c r="AC113">
        <f>IF(S113=1,IF(OR(WEEKDAY(AA113)=1,COUNTIF('Festivos 2026'!$A$5:$A$40,AA113)&gt;0),1,0),"")</f>
      </c>
      <c r="AD113">
        <f>IF(S113=1,IF(Y113&lt;=Z113,1,0),"")</f>
      </c>
      <c r="AE113">
        <f>IF(S113=1,MAX(0,MIN(Z113,AA113)-E113),"")</f>
      </c>
      <c r="AF113">
        <f>IF(S113=1,MAX(0,MIN(MIN(Z113,AA113),(AA113-1)+6/24)-E113)+MAX(0,MIN(Z113,AA113)-MAX(E113,(AA113-1)+19/24)),"")</f>
      </c>
      <c r="AG113">
        <f>IF(S113=1,MAX(0,Z113-MAX(E113,AA113)),"")</f>
      </c>
      <c r="AH113">
        <f>IF(S113=1,MAX(0,MIN(Z113,AA113+6/24)-MAX(E113,AA113))+MAX(0,Z113-MAX(MAX(E113,AA113),AA113+19/24)),"")</f>
      </c>
      <c r="AI113">
        <f>IF(S113=1,MAX(0,MIN(F113,AA113)-Z113),"")</f>
      </c>
      <c r="AJ113">
        <f>IF(S113=1,MAX(0,MIN(MIN(F113,AA113),(AA113-1)+6/24)-Z113)+MAX(0,MIN(F113,AA113)-MAX(Z113,(AA113-1)+19/24)),"")</f>
      </c>
      <c r="AK113">
        <f>IF(S113=1,MAX(0,F113-MAX(Z113,AA113)),"")</f>
      </c>
      <c r="AL113">
        <f>IF(S113=1,MAX(0,MIN(F113,AA113+6/24)-MAX(Z113,AA113))+MAX(0,F113-MAX(MAX(Z113,AA113),AA113+19/24)),"")</f>
      </c>
      <c r="AM113">
        <f>IF(S113=1,MAX(0,MIN(Y113,AA113)-X113),"")</f>
      </c>
      <c r="AN113">
        <f>IF(S113=1,MAX(0,MIN(MIN(Y113,AA113),(AA113-1)+6/24)-X113)+MAX(0,MIN(Y113,AA113)-MAX(X113,(AA113-1)+19/24)),"")</f>
      </c>
      <c r="AO113">
        <f>IF(S113=1,MAX(0,Y113-MAX(X113,AA113)),"")</f>
      </c>
      <c r="AP113">
        <f>IF(S113=1,MAX(0,MIN(Y113,AA113+6/24)-MAX(X113,AA113))+MAX(0,Y113-MAX(MAX(X113,AA113),AA113+19/24)),"")</f>
      </c>
      <c r="AQ113">
        <f>IF(S113=1,(AE113-AF113)-AD113*(AM113-AN113),"")</f>
      </c>
      <c r="AR113">
        <f>IF(S113=1,AF113-AD113*AN113,"")</f>
      </c>
      <c r="AS113">
        <f>IF(S113=1,(AI113-AJ113)-(1-AD113)*(AM113-AN113),"")</f>
      </c>
      <c r="AT113">
        <f>IF(S113=1,AJ113-(1-AD113)*AN113,"")</f>
      </c>
      <c r="AU113">
        <f>IF(S113=1,(AG113-AH113)-AD113*(AO113-AP113),"")</f>
      </c>
      <c r="AV113">
        <f>IF(S113=1,AH113-AD113*AP113,"")</f>
      </c>
      <c r="AW113">
        <f>IF(S113=1,(AK113-AL113)-(1-AD113)*(AO113-AP113),"")</f>
      </c>
      <c r="AX113">
        <f>IF(S113=1,AL113-(1-AD113)*AP113,"")</f>
      </c>
    </row>
    <row r="114" spans="1:50" x14ac:dyDescent="0.25">
      <c r="A114" s="14"/>
      <c r="B114" s="14"/>
      <c r="C114" s="15"/>
      <c r="D114" s="10">
        <f>IF(J114="","",J114*(K114*INDEX('Parámetros'!$E$5:$E$7,T114)+L114*INDEX('Parámetros'!$F$5:$F$7,T114)+M114*INDEX('Parámetros'!$G$5:$G$7,T114)+N114*INDEX('Parámetros'!$H$5:$H$7,T114)+O114*INDEX('Parámetros'!$I$5:$I$7,T114)+P114*INDEX('Parámetros'!$J$5:$J$7,T114)+Q114*INDEX('Parámetros'!$K$5:$K$7,T114)+R114*INDEX('Parámetros'!$L$5:$L$7,T114)))</f>
      </c>
      <c r="E114" s="16"/>
      <c r="F114" s="16"/>
      <c r="G114" s="14"/>
      <c r="H114" s="14"/>
      <c r="I114" s="12">
        <f>IF(AND(E114="",F114=""),"",IF(S114=1,(V114-W114)/60,"Revisa entrada y salida"))</f>
      </c>
      <c r="J114" s="13">
        <f>IF(OR(S114&lt;&gt;1,C114=""),"",C114/INDEX('Parámetros'!$D$5:$D$7,T114))</f>
      </c>
      <c r="K114" s="12">
        <f>IF(S114=1,ROUND(1440*((1-AB114)*AS114+(1-AC114)*AW114),0)/60,"")</f>
      </c>
      <c r="L114" s="12">
        <f>IF(S114=1,ROUND(1440*((1-AB114)*AT114+(1-AC114)*AX114),0)/60,"")</f>
      </c>
      <c r="M114" s="12">
        <f>IF(S114=1,ROUND(1440*((1-AB114)*AR114+(1-AC114)*AV114),0)/60,"")</f>
      </c>
      <c r="N114" s="12">
        <f>IF(S114=1,ROUND(1440*(IF(OR(H114="Sí",H114="Si"),AB114*AQ114+AC114*AU114,0)),0)/60,"")</f>
      </c>
      <c r="O114" s="12">
        <f>IF(S114=1,ROUND(1440*(IF(OR(H114="Sí",H114="Si"),0,AB114*AQ114+AC114*AU114)),0)/60,"")</f>
      </c>
      <c r="P114" s="12">
        <f>IF(S114=1,ROUND(1440*(AB114*AR114+AC114*AV114),0)/60,"")</f>
      </c>
      <c r="Q114" s="12">
        <f>IF(S114=1,ROUND(1440*(AB114*AS114+AC114*AW114),0)/60,"")</f>
      </c>
      <c r="R114" s="12">
        <f>IF(S114=1,ROUND(1440*(AB114*AT114+AC114*AX114),0)/60,"")</f>
      </c>
      <c r="S114">
        <f>IF(AND(ISNUMBER(E114),ISNUMBER(F114)),IF(AND(F114&gt;E114,YEAR(E114)=2026,(F114-E114)*1440&lt;=1140),1,0),0)</f>
      </c>
      <c r="T114">
        <f>IF(S114=1,MATCH(INT(E114),'Parámetros'!$A$5:$A$7,1),"")</f>
      </c>
      <c r="U114">
        <f>IF(S114=1,INDEX('Parámetros'!$C$5:$C$7,T114)/24,"")</f>
      </c>
      <c r="V114">
        <f>IF(S114=1,ROUND((F114-E114)*1440,0),"")</f>
      </c>
      <c r="W114">
        <f>IF(S114=1,MIN(N(G114),V114),"")</f>
      </c>
      <c r="X114">
        <f>IF(S114=1,E114+(INT(V114/2)-INT(W114/2))/1440,"")</f>
      </c>
      <c r="Y114">
        <f>IF(S114=1,X114+W114/1440,"")</f>
      </c>
      <c r="Z114">
        <f>IF(S114=1,MIN(F114,IF(E114+U114&lt;=X114,E114+U114,E114+U114+W114/1440)),"")</f>
      </c>
      <c r="AA114">
        <f>IF(S114=1,INT(E114)+1,"")</f>
      </c>
      <c r="AB114">
        <f>IF(S114=1,IF(OR(WEEKDAY(AA114-1)=1,COUNTIF('Festivos 2026'!$A$5:$A$40,AA114-1)&gt;0),1,0),"")</f>
      </c>
      <c r="AC114">
        <f>IF(S114=1,IF(OR(WEEKDAY(AA114)=1,COUNTIF('Festivos 2026'!$A$5:$A$40,AA114)&gt;0),1,0),"")</f>
      </c>
      <c r="AD114">
        <f>IF(S114=1,IF(Y114&lt;=Z114,1,0),"")</f>
      </c>
      <c r="AE114">
        <f>IF(S114=1,MAX(0,MIN(Z114,AA114)-E114),"")</f>
      </c>
      <c r="AF114">
        <f>IF(S114=1,MAX(0,MIN(MIN(Z114,AA114),(AA114-1)+6/24)-E114)+MAX(0,MIN(Z114,AA114)-MAX(E114,(AA114-1)+19/24)),"")</f>
      </c>
      <c r="AG114">
        <f>IF(S114=1,MAX(0,Z114-MAX(E114,AA114)),"")</f>
      </c>
      <c r="AH114">
        <f>IF(S114=1,MAX(0,MIN(Z114,AA114+6/24)-MAX(E114,AA114))+MAX(0,Z114-MAX(MAX(E114,AA114),AA114+19/24)),"")</f>
      </c>
      <c r="AI114">
        <f>IF(S114=1,MAX(0,MIN(F114,AA114)-Z114),"")</f>
      </c>
      <c r="AJ114">
        <f>IF(S114=1,MAX(0,MIN(MIN(F114,AA114),(AA114-1)+6/24)-Z114)+MAX(0,MIN(F114,AA114)-MAX(Z114,(AA114-1)+19/24)),"")</f>
      </c>
      <c r="AK114">
        <f>IF(S114=1,MAX(0,F114-MAX(Z114,AA114)),"")</f>
      </c>
      <c r="AL114">
        <f>IF(S114=1,MAX(0,MIN(F114,AA114+6/24)-MAX(Z114,AA114))+MAX(0,F114-MAX(MAX(Z114,AA114),AA114+19/24)),"")</f>
      </c>
      <c r="AM114">
        <f>IF(S114=1,MAX(0,MIN(Y114,AA114)-X114),"")</f>
      </c>
      <c r="AN114">
        <f>IF(S114=1,MAX(0,MIN(MIN(Y114,AA114),(AA114-1)+6/24)-X114)+MAX(0,MIN(Y114,AA114)-MAX(X114,(AA114-1)+19/24)),"")</f>
      </c>
      <c r="AO114">
        <f>IF(S114=1,MAX(0,Y114-MAX(X114,AA114)),"")</f>
      </c>
      <c r="AP114">
        <f>IF(S114=1,MAX(0,MIN(Y114,AA114+6/24)-MAX(X114,AA114))+MAX(0,Y114-MAX(MAX(X114,AA114),AA114+19/24)),"")</f>
      </c>
      <c r="AQ114">
        <f>IF(S114=1,(AE114-AF114)-AD114*(AM114-AN114),"")</f>
      </c>
      <c r="AR114">
        <f>IF(S114=1,AF114-AD114*AN114,"")</f>
      </c>
      <c r="AS114">
        <f>IF(S114=1,(AI114-AJ114)-(1-AD114)*(AM114-AN114),"")</f>
      </c>
      <c r="AT114">
        <f>IF(S114=1,AJ114-(1-AD114)*AN114,"")</f>
      </c>
      <c r="AU114">
        <f>IF(S114=1,(AG114-AH114)-AD114*(AO114-AP114),"")</f>
      </c>
      <c r="AV114">
        <f>IF(S114=1,AH114-AD114*AP114,"")</f>
      </c>
      <c r="AW114">
        <f>IF(S114=1,(AK114-AL114)-(1-AD114)*(AO114-AP114),"")</f>
      </c>
      <c r="AX114">
        <f>IF(S114=1,AL114-(1-AD114)*AP114,"")</f>
      </c>
    </row>
    <row r="115" spans="1:50" x14ac:dyDescent="0.25">
      <c r="A115" s="14"/>
      <c r="B115" s="14"/>
      <c r="C115" s="15"/>
      <c r="D115" s="10">
        <f>IF(J115="","",J115*(K115*INDEX('Parámetros'!$E$5:$E$7,T115)+L115*INDEX('Parámetros'!$F$5:$F$7,T115)+M115*INDEX('Parámetros'!$G$5:$G$7,T115)+N115*INDEX('Parámetros'!$H$5:$H$7,T115)+O115*INDEX('Parámetros'!$I$5:$I$7,T115)+P115*INDEX('Parámetros'!$J$5:$J$7,T115)+Q115*INDEX('Parámetros'!$K$5:$K$7,T115)+R115*INDEX('Parámetros'!$L$5:$L$7,T115)))</f>
      </c>
      <c r="E115" s="16"/>
      <c r="F115" s="16"/>
      <c r="G115" s="14"/>
      <c r="H115" s="14"/>
      <c r="I115" s="12">
        <f>IF(AND(E115="",F115=""),"",IF(S115=1,(V115-W115)/60,"Revisa entrada y salida"))</f>
      </c>
      <c r="J115" s="13">
        <f>IF(OR(S115&lt;&gt;1,C115=""),"",C115/INDEX('Parámetros'!$D$5:$D$7,T115))</f>
      </c>
      <c r="K115" s="12">
        <f>IF(S115=1,ROUND(1440*((1-AB115)*AS115+(1-AC115)*AW115),0)/60,"")</f>
      </c>
      <c r="L115" s="12">
        <f>IF(S115=1,ROUND(1440*((1-AB115)*AT115+(1-AC115)*AX115),0)/60,"")</f>
      </c>
      <c r="M115" s="12">
        <f>IF(S115=1,ROUND(1440*((1-AB115)*AR115+(1-AC115)*AV115),0)/60,"")</f>
      </c>
      <c r="N115" s="12">
        <f>IF(S115=1,ROUND(1440*(IF(OR(H115="Sí",H115="Si"),AB115*AQ115+AC115*AU115,0)),0)/60,"")</f>
      </c>
      <c r="O115" s="12">
        <f>IF(S115=1,ROUND(1440*(IF(OR(H115="Sí",H115="Si"),0,AB115*AQ115+AC115*AU115)),0)/60,"")</f>
      </c>
      <c r="P115" s="12">
        <f>IF(S115=1,ROUND(1440*(AB115*AR115+AC115*AV115),0)/60,"")</f>
      </c>
      <c r="Q115" s="12">
        <f>IF(S115=1,ROUND(1440*(AB115*AS115+AC115*AW115),0)/60,"")</f>
      </c>
      <c r="R115" s="12">
        <f>IF(S115=1,ROUND(1440*(AB115*AT115+AC115*AX115),0)/60,"")</f>
      </c>
      <c r="S115">
        <f>IF(AND(ISNUMBER(E115),ISNUMBER(F115)),IF(AND(F115&gt;E115,YEAR(E115)=2026,(F115-E115)*1440&lt;=1140),1,0),0)</f>
      </c>
      <c r="T115">
        <f>IF(S115=1,MATCH(INT(E115),'Parámetros'!$A$5:$A$7,1),"")</f>
      </c>
      <c r="U115">
        <f>IF(S115=1,INDEX('Parámetros'!$C$5:$C$7,T115)/24,"")</f>
      </c>
      <c r="V115">
        <f>IF(S115=1,ROUND((F115-E115)*1440,0),"")</f>
      </c>
      <c r="W115">
        <f>IF(S115=1,MIN(N(G115),V115),"")</f>
      </c>
      <c r="X115">
        <f>IF(S115=1,E115+(INT(V115/2)-INT(W115/2))/1440,"")</f>
      </c>
      <c r="Y115">
        <f>IF(S115=1,X115+W115/1440,"")</f>
      </c>
      <c r="Z115">
        <f>IF(S115=1,MIN(F115,IF(E115+U115&lt;=X115,E115+U115,E115+U115+W115/1440)),"")</f>
      </c>
      <c r="AA115">
        <f>IF(S115=1,INT(E115)+1,"")</f>
      </c>
      <c r="AB115">
        <f>IF(S115=1,IF(OR(WEEKDAY(AA115-1)=1,COUNTIF('Festivos 2026'!$A$5:$A$40,AA115-1)&gt;0),1,0),"")</f>
      </c>
      <c r="AC115">
        <f>IF(S115=1,IF(OR(WEEKDAY(AA115)=1,COUNTIF('Festivos 2026'!$A$5:$A$40,AA115)&gt;0),1,0),"")</f>
      </c>
      <c r="AD115">
        <f>IF(S115=1,IF(Y115&lt;=Z115,1,0),"")</f>
      </c>
      <c r="AE115">
        <f>IF(S115=1,MAX(0,MIN(Z115,AA115)-E115),"")</f>
      </c>
      <c r="AF115">
        <f>IF(S115=1,MAX(0,MIN(MIN(Z115,AA115),(AA115-1)+6/24)-E115)+MAX(0,MIN(Z115,AA115)-MAX(E115,(AA115-1)+19/24)),"")</f>
      </c>
      <c r="AG115">
        <f>IF(S115=1,MAX(0,Z115-MAX(E115,AA115)),"")</f>
      </c>
      <c r="AH115">
        <f>IF(S115=1,MAX(0,MIN(Z115,AA115+6/24)-MAX(E115,AA115))+MAX(0,Z115-MAX(MAX(E115,AA115),AA115+19/24)),"")</f>
      </c>
      <c r="AI115">
        <f>IF(S115=1,MAX(0,MIN(F115,AA115)-Z115),"")</f>
      </c>
      <c r="AJ115">
        <f>IF(S115=1,MAX(0,MIN(MIN(F115,AA115),(AA115-1)+6/24)-Z115)+MAX(0,MIN(F115,AA115)-MAX(Z115,(AA115-1)+19/24)),"")</f>
      </c>
      <c r="AK115">
        <f>IF(S115=1,MAX(0,F115-MAX(Z115,AA115)),"")</f>
      </c>
      <c r="AL115">
        <f>IF(S115=1,MAX(0,MIN(F115,AA115+6/24)-MAX(Z115,AA115))+MAX(0,F115-MAX(MAX(Z115,AA115),AA115+19/24)),"")</f>
      </c>
      <c r="AM115">
        <f>IF(S115=1,MAX(0,MIN(Y115,AA115)-X115),"")</f>
      </c>
      <c r="AN115">
        <f>IF(S115=1,MAX(0,MIN(MIN(Y115,AA115),(AA115-1)+6/24)-X115)+MAX(0,MIN(Y115,AA115)-MAX(X115,(AA115-1)+19/24)),"")</f>
      </c>
      <c r="AO115">
        <f>IF(S115=1,MAX(0,Y115-MAX(X115,AA115)),"")</f>
      </c>
      <c r="AP115">
        <f>IF(S115=1,MAX(0,MIN(Y115,AA115+6/24)-MAX(X115,AA115))+MAX(0,Y115-MAX(MAX(X115,AA115),AA115+19/24)),"")</f>
      </c>
      <c r="AQ115">
        <f>IF(S115=1,(AE115-AF115)-AD115*(AM115-AN115),"")</f>
      </c>
      <c r="AR115">
        <f>IF(S115=1,AF115-AD115*AN115,"")</f>
      </c>
      <c r="AS115">
        <f>IF(S115=1,(AI115-AJ115)-(1-AD115)*(AM115-AN115),"")</f>
      </c>
      <c r="AT115">
        <f>IF(S115=1,AJ115-(1-AD115)*AN115,"")</f>
      </c>
      <c r="AU115">
        <f>IF(S115=1,(AG115-AH115)-AD115*(AO115-AP115),"")</f>
      </c>
      <c r="AV115">
        <f>IF(S115=1,AH115-AD115*AP115,"")</f>
      </c>
      <c r="AW115">
        <f>IF(S115=1,(AK115-AL115)-(1-AD115)*(AO115-AP115),"")</f>
      </c>
      <c r="AX115">
        <f>IF(S115=1,AL115-(1-AD115)*AP115,"")</f>
      </c>
    </row>
    <row r="116" spans="1:50" x14ac:dyDescent="0.25">
      <c r="A116" s="14"/>
      <c r="B116" s="14"/>
      <c r="C116" s="15"/>
      <c r="D116" s="10">
        <f>IF(J116="","",J116*(K116*INDEX('Parámetros'!$E$5:$E$7,T116)+L116*INDEX('Parámetros'!$F$5:$F$7,T116)+M116*INDEX('Parámetros'!$G$5:$G$7,T116)+N116*INDEX('Parámetros'!$H$5:$H$7,T116)+O116*INDEX('Parámetros'!$I$5:$I$7,T116)+P116*INDEX('Parámetros'!$J$5:$J$7,T116)+Q116*INDEX('Parámetros'!$K$5:$K$7,T116)+R116*INDEX('Parámetros'!$L$5:$L$7,T116)))</f>
      </c>
      <c r="E116" s="16"/>
      <c r="F116" s="16"/>
      <c r="G116" s="14"/>
      <c r="H116" s="14"/>
      <c r="I116" s="12">
        <f>IF(AND(E116="",F116=""),"",IF(S116=1,(V116-W116)/60,"Revisa entrada y salida"))</f>
      </c>
      <c r="J116" s="13">
        <f>IF(OR(S116&lt;&gt;1,C116=""),"",C116/INDEX('Parámetros'!$D$5:$D$7,T116))</f>
      </c>
      <c r="K116" s="12">
        <f>IF(S116=1,ROUND(1440*((1-AB116)*AS116+(1-AC116)*AW116),0)/60,"")</f>
      </c>
      <c r="L116" s="12">
        <f>IF(S116=1,ROUND(1440*((1-AB116)*AT116+(1-AC116)*AX116),0)/60,"")</f>
      </c>
      <c r="M116" s="12">
        <f>IF(S116=1,ROUND(1440*((1-AB116)*AR116+(1-AC116)*AV116),0)/60,"")</f>
      </c>
      <c r="N116" s="12">
        <f>IF(S116=1,ROUND(1440*(IF(OR(H116="Sí",H116="Si"),AB116*AQ116+AC116*AU116,0)),0)/60,"")</f>
      </c>
      <c r="O116" s="12">
        <f>IF(S116=1,ROUND(1440*(IF(OR(H116="Sí",H116="Si"),0,AB116*AQ116+AC116*AU116)),0)/60,"")</f>
      </c>
      <c r="P116" s="12">
        <f>IF(S116=1,ROUND(1440*(AB116*AR116+AC116*AV116),0)/60,"")</f>
      </c>
      <c r="Q116" s="12">
        <f>IF(S116=1,ROUND(1440*(AB116*AS116+AC116*AW116),0)/60,"")</f>
      </c>
      <c r="R116" s="12">
        <f>IF(S116=1,ROUND(1440*(AB116*AT116+AC116*AX116),0)/60,"")</f>
      </c>
      <c r="S116">
        <f>IF(AND(ISNUMBER(E116),ISNUMBER(F116)),IF(AND(F116&gt;E116,YEAR(E116)=2026,(F116-E116)*1440&lt;=1140),1,0),0)</f>
      </c>
      <c r="T116">
        <f>IF(S116=1,MATCH(INT(E116),'Parámetros'!$A$5:$A$7,1),"")</f>
      </c>
      <c r="U116">
        <f>IF(S116=1,INDEX('Parámetros'!$C$5:$C$7,T116)/24,"")</f>
      </c>
      <c r="V116">
        <f>IF(S116=1,ROUND((F116-E116)*1440,0),"")</f>
      </c>
      <c r="W116">
        <f>IF(S116=1,MIN(N(G116),V116),"")</f>
      </c>
      <c r="X116">
        <f>IF(S116=1,E116+(INT(V116/2)-INT(W116/2))/1440,"")</f>
      </c>
      <c r="Y116">
        <f>IF(S116=1,X116+W116/1440,"")</f>
      </c>
      <c r="Z116">
        <f>IF(S116=1,MIN(F116,IF(E116+U116&lt;=X116,E116+U116,E116+U116+W116/1440)),"")</f>
      </c>
      <c r="AA116">
        <f>IF(S116=1,INT(E116)+1,"")</f>
      </c>
      <c r="AB116">
        <f>IF(S116=1,IF(OR(WEEKDAY(AA116-1)=1,COUNTIF('Festivos 2026'!$A$5:$A$40,AA116-1)&gt;0),1,0),"")</f>
      </c>
      <c r="AC116">
        <f>IF(S116=1,IF(OR(WEEKDAY(AA116)=1,COUNTIF('Festivos 2026'!$A$5:$A$40,AA116)&gt;0),1,0),"")</f>
      </c>
      <c r="AD116">
        <f>IF(S116=1,IF(Y116&lt;=Z116,1,0),"")</f>
      </c>
      <c r="AE116">
        <f>IF(S116=1,MAX(0,MIN(Z116,AA116)-E116),"")</f>
      </c>
      <c r="AF116">
        <f>IF(S116=1,MAX(0,MIN(MIN(Z116,AA116),(AA116-1)+6/24)-E116)+MAX(0,MIN(Z116,AA116)-MAX(E116,(AA116-1)+19/24)),"")</f>
      </c>
      <c r="AG116">
        <f>IF(S116=1,MAX(0,Z116-MAX(E116,AA116)),"")</f>
      </c>
      <c r="AH116">
        <f>IF(S116=1,MAX(0,MIN(Z116,AA116+6/24)-MAX(E116,AA116))+MAX(0,Z116-MAX(MAX(E116,AA116),AA116+19/24)),"")</f>
      </c>
      <c r="AI116">
        <f>IF(S116=1,MAX(0,MIN(F116,AA116)-Z116),"")</f>
      </c>
      <c r="AJ116">
        <f>IF(S116=1,MAX(0,MIN(MIN(F116,AA116),(AA116-1)+6/24)-Z116)+MAX(0,MIN(F116,AA116)-MAX(Z116,(AA116-1)+19/24)),"")</f>
      </c>
      <c r="AK116">
        <f>IF(S116=1,MAX(0,F116-MAX(Z116,AA116)),"")</f>
      </c>
      <c r="AL116">
        <f>IF(S116=1,MAX(0,MIN(F116,AA116+6/24)-MAX(Z116,AA116))+MAX(0,F116-MAX(MAX(Z116,AA116),AA116+19/24)),"")</f>
      </c>
      <c r="AM116">
        <f>IF(S116=1,MAX(0,MIN(Y116,AA116)-X116),"")</f>
      </c>
      <c r="AN116">
        <f>IF(S116=1,MAX(0,MIN(MIN(Y116,AA116),(AA116-1)+6/24)-X116)+MAX(0,MIN(Y116,AA116)-MAX(X116,(AA116-1)+19/24)),"")</f>
      </c>
      <c r="AO116">
        <f>IF(S116=1,MAX(0,Y116-MAX(X116,AA116)),"")</f>
      </c>
      <c r="AP116">
        <f>IF(S116=1,MAX(0,MIN(Y116,AA116+6/24)-MAX(X116,AA116))+MAX(0,Y116-MAX(MAX(X116,AA116),AA116+19/24)),"")</f>
      </c>
      <c r="AQ116">
        <f>IF(S116=1,(AE116-AF116)-AD116*(AM116-AN116),"")</f>
      </c>
      <c r="AR116">
        <f>IF(S116=1,AF116-AD116*AN116,"")</f>
      </c>
      <c r="AS116">
        <f>IF(S116=1,(AI116-AJ116)-(1-AD116)*(AM116-AN116),"")</f>
      </c>
      <c r="AT116">
        <f>IF(S116=1,AJ116-(1-AD116)*AN116,"")</f>
      </c>
      <c r="AU116">
        <f>IF(S116=1,(AG116-AH116)-AD116*(AO116-AP116),"")</f>
      </c>
      <c r="AV116">
        <f>IF(S116=1,AH116-AD116*AP116,"")</f>
      </c>
      <c r="AW116">
        <f>IF(S116=1,(AK116-AL116)-(1-AD116)*(AO116-AP116),"")</f>
      </c>
      <c r="AX116">
        <f>IF(S116=1,AL116-(1-AD116)*AP116,"")</f>
      </c>
    </row>
    <row r="117" spans="1:50" x14ac:dyDescent="0.25">
      <c r="A117" s="14"/>
      <c r="B117" s="14"/>
      <c r="C117" s="15"/>
      <c r="D117" s="10">
        <f>IF(J117="","",J117*(K117*INDEX('Parámetros'!$E$5:$E$7,T117)+L117*INDEX('Parámetros'!$F$5:$F$7,T117)+M117*INDEX('Parámetros'!$G$5:$G$7,T117)+N117*INDEX('Parámetros'!$H$5:$H$7,T117)+O117*INDEX('Parámetros'!$I$5:$I$7,T117)+P117*INDEX('Parámetros'!$J$5:$J$7,T117)+Q117*INDEX('Parámetros'!$K$5:$K$7,T117)+R117*INDEX('Parámetros'!$L$5:$L$7,T117)))</f>
      </c>
      <c r="E117" s="16"/>
      <c r="F117" s="16"/>
      <c r="G117" s="14"/>
      <c r="H117" s="14"/>
      <c r="I117" s="12">
        <f>IF(AND(E117="",F117=""),"",IF(S117=1,(V117-W117)/60,"Revisa entrada y salida"))</f>
      </c>
      <c r="J117" s="13">
        <f>IF(OR(S117&lt;&gt;1,C117=""),"",C117/INDEX('Parámetros'!$D$5:$D$7,T117))</f>
      </c>
      <c r="K117" s="12">
        <f>IF(S117=1,ROUND(1440*((1-AB117)*AS117+(1-AC117)*AW117),0)/60,"")</f>
      </c>
      <c r="L117" s="12">
        <f>IF(S117=1,ROUND(1440*((1-AB117)*AT117+(1-AC117)*AX117),0)/60,"")</f>
      </c>
      <c r="M117" s="12">
        <f>IF(S117=1,ROUND(1440*((1-AB117)*AR117+(1-AC117)*AV117),0)/60,"")</f>
      </c>
      <c r="N117" s="12">
        <f>IF(S117=1,ROUND(1440*(IF(OR(H117="Sí",H117="Si"),AB117*AQ117+AC117*AU117,0)),0)/60,"")</f>
      </c>
      <c r="O117" s="12">
        <f>IF(S117=1,ROUND(1440*(IF(OR(H117="Sí",H117="Si"),0,AB117*AQ117+AC117*AU117)),0)/60,"")</f>
      </c>
      <c r="P117" s="12">
        <f>IF(S117=1,ROUND(1440*(AB117*AR117+AC117*AV117),0)/60,"")</f>
      </c>
      <c r="Q117" s="12">
        <f>IF(S117=1,ROUND(1440*(AB117*AS117+AC117*AW117),0)/60,"")</f>
      </c>
      <c r="R117" s="12">
        <f>IF(S117=1,ROUND(1440*(AB117*AT117+AC117*AX117),0)/60,"")</f>
      </c>
      <c r="S117">
        <f>IF(AND(ISNUMBER(E117),ISNUMBER(F117)),IF(AND(F117&gt;E117,YEAR(E117)=2026,(F117-E117)*1440&lt;=1140),1,0),0)</f>
      </c>
      <c r="T117">
        <f>IF(S117=1,MATCH(INT(E117),'Parámetros'!$A$5:$A$7,1),"")</f>
      </c>
      <c r="U117">
        <f>IF(S117=1,INDEX('Parámetros'!$C$5:$C$7,T117)/24,"")</f>
      </c>
      <c r="V117">
        <f>IF(S117=1,ROUND((F117-E117)*1440,0),"")</f>
      </c>
      <c r="W117">
        <f>IF(S117=1,MIN(N(G117),V117),"")</f>
      </c>
      <c r="X117">
        <f>IF(S117=1,E117+(INT(V117/2)-INT(W117/2))/1440,"")</f>
      </c>
      <c r="Y117">
        <f>IF(S117=1,X117+W117/1440,"")</f>
      </c>
      <c r="Z117">
        <f>IF(S117=1,MIN(F117,IF(E117+U117&lt;=X117,E117+U117,E117+U117+W117/1440)),"")</f>
      </c>
      <c r="AA117">
        <f>IF(S117=1,INT(E117)+1,"")</f>
      </c>
      <c r="AB117">
        <f>IF(S117=1,IF(OR(WEEKDAY(AA117-1)=1,COUNTIF('Festivos 2026'!$A$5:$A$40,AA117-1)&gt;0),1,0),"")</f>
      </c>
      <c r="AC117">
        <f>IF(S117=1,IF(OR(WEEKDAY(AA117)=1,COUNTIF('Festivos 2026'!$A$5:$A$40,AA117)&gt;0),1,0),"")</f>
      </c>
      <c r="AD117">
        <f>IF(S117=1,IF(Y117&lt;=Z117,1,0),"")</f>
      </c>
      <c r="AE117">
        <f>IF(S117=1,MAX(0,MIN(Z117,AA117)-E117),"")</f>
      </c>
      <c r="AF117">
        <f>IF(S117=1,MAX(0,MIN(MIN(Z117,AA117),(AA117-1)+6/24)-E117)+MAX(0,MIN(Z117,AA117)-MAX(E117,(AA117-1)+19/24)),"")</f>
      </c>
      <c r="AG117">
        <f>IF(S117=1,MAX(0,Z117-MAX(E117,AA117)),"")</f>
      </c>
      <c r="AH117">
        <f>IF(S117=1,MAX(0,MIN(Z117,AA117+6/24)-MAX(E117,AA117))+MAX(0,Z117-MAX(MAX(E117,AA117),AA117+19/24)),"")</f>
      </c>
      <c r="AI117">
        <f>IF(S117=1,MAX(0,MIN(F117,AA117)-Z117),"")</f>
      </c>
      <c r="AJ117">
        <f>IF(S117=1,MAX(0,MIN(MIN(F117,AA117),(AA117-1)+6/24)-Z117)+MAX(0,MIN(F117,AA117)-MAX(Z117,(AA117-1)+19/24)),"")</f>
      </c>
      <c r="AK117">
        <f>IF(S117=1,MAX(0,F117-MAX(Z117,AA117)),"")</f>
      </c>
      <c r="AL117">
        <f>IF(S117=1,MAX(0,MIN(F117,AA117+6/24)-MAX(Z117,AA117))+MAX(0,F117-MAX(MAX(Z117,AA117),AA117+19/24)),"")</f>
      </c>
      <c r="AM117">
        <f>IF(S117=1,MAX(0,MIN(Y117,AA117)-X117),"")</f>
      </c>
      <c r="AN117">
        <f>IF(S117=1,MAX(0,MIN(MIN(Y117,AA117),(AA117-1)+6/24)-X117)+MAX(0,MIN(Y117,AA117)-MAX(X117,(AA117-1)+19/24)),"")</f>
      </c>
      <c r="AO117">
        <f>IF(S117=1,MAX(0,Y117-MAX(X117,AA117)),"")</f>
      </c>
      <c r="AP117">
        <f>IF(S117=1,MAX(0,MIN(Y117,AA117+6/24)-MAX(X117,AA117))+MAX(0,Y117-MAX(MAX(X117,AA117),AA117+19/24)),"")</f>
      </c>
      <c r="AQ117">
        <f>IF(S117=1,(AE117-AF117)-AD117*(AM117-AN117),"")</f>
      </c>
      <c r="AR117">
        <f>IF(S117=1,AF117-AD117*AN117,"")</f>
      </c>
      <c r="AS117">
        <f>IF(S117=1,(AI117-AJ117)-(1-AD117)*(AM117-AN117),"")</f>
      </c>
      <c r="AT117">
        <f>IF(S117=1,AJ117-(1-AD117)*AN117,"")</f>
      </c>
      <c r="AU117">
        <f>IF(S117=1,(AG117-AH117)-AD117*(AO117-AP117),"")</f>
      </c>
      <c r="AV117">
        <f>IF(S117=1,AH117-AD117*AP117,"")</f>
      </c>
      <c r="AW117">
        <f>IF(S117=1,(AK117-AL117)-(1-AD117)*(AO117-AP117),"")</f>
      </c>
      <c r="AX117">
        <f>IF(S117=1,AL117-(1-AD117)*AP117,"")</f>
      </c>
    </row>
    <row r="118" spans="1:50" x14ac:dyDescent="0.25">
      <c r="A118" s="14"/>
      <c r="B118" s="14"/>
      <c r="C118" s="15"/>
      <c r="D118" s="10">
        <f>IF(J118="","",J118*(K118*INDEX('Parámetros'!$E$5:$E$7,T118)+L118*INDEX('Parámetros'!$F$5:$F$7,T118)+M118*INDEX('Parámetros'!$G$5:$G$7,T118)+N118*INDEX('Parámetros'!$H$5:$H$7,T118)+O118*INDEX('Parámetros'!$I$5:$I$7,T118)+P118*INDEX('Parámetros'!$J$5:$J$7,T118)+Q118*INDEX('Parámetros'!$K$5:$K$7,T118)+R118*INDEX('Parámetros'!$L$5:$L$7,T118)))</f>
      </c>
      <c r="E118" s="16"/>
      <c r="F118" s="16"/>
      <c r="G118" s="14"/>
      <c r="H118" s="14"/>
      <c r="I118" s="12">
        <f>IF(AND(E118="",F118=""),"",IF(S118=1,(V118-W118)/60,"Revisa entrada y salida"))</f>
      </c>
      <c r="J118" s="13">
        <f>IF(OR(S118&lt;&gt;1,C118=""),"",C118/INDEX('Parámetros'!$D$5:$D$7,T118))</f>
      </c>
      <c r="K118" s="12">
        <f>IF(S118=1,ROUND(1440*((1-AB118)*AS118+(1-AC118)*AW118),0)/60,"")</f>
      </c>
      <c r="L118" s="12">
        <f>IF(S118=1,ROUND(1440*((1-AB118)*AT118+(1-AC118)*AX118),0)/60,"")</f>
      </c>
      <c r="M118" s="12">
        <f>IF(S118=1,ROUND(1440*((1-AB118)*AR118+(1-AC118)*AV118),0)/60,"")</f>
      </c>
      <c r="N118" s="12">
        <f>IF(S118=1,ROUND(1440*(IF(OR(H118="Sí",H118="Si"),AB118*AQ118+AC118*AU118,0)),0)/60,"")</f>
      </c>
      <c r="O118" s="12">
        <f>IF(S118=1,ROUND(1440*(IF(OR(H118="Sí",H118="Si"),0,AB118*AQ118+AC118*AU118)),0)/60,"")</f>
      </c>
      <c r="P118" s="12">
        <f>IF(S118=1,ROUND(1440*(AB118*AR118+AC118*AV118),0)/60,"")</f>
      </c>
      <c r="Q118" s="12">
        <f>IF(S118=1,ROUND(1440*(AB118*AS118+AC118*AW118),0)/60,"")</f>
      </c>
      <c r="R118" s="12">
        <f>IF(S118=1,ROUND(1440*(AB118*AT118+AC118*AX118),0)/60,"")</f>
      </c>
      <c r="S118">
        <f>IF(AND(ISNUMBER(E118),ISNUMBER(F118)),IF(AND(F118&gt;E118,YEAR(E118)=2026,(F118-E118)*1440&lt;=1140),1,0),0)</f>
      </c>
      <c r="T118">
        <f>IF(S118=1,MATCH(INT(E118),'Parámetros'!$A$5:$A$7,1),"")</f>
      </c>
      <c r="U118">
        <f>IF(S118=1,INDEX('Parámetros'!$C$5:$C$7,T118)/24,"")</f>
      </c>
      <c r="V118">
        <f>IF(S118=1,ROUND((F118-E118)*1440,0),"")</f>
      </c>
      <c r="W118">
        <f>IF(S118=1,MIN(N(G118),V118),"")</f>
      </c>
      <c r="X118">
        <f>IF(S118=1,E118+(INT(V118/2)-INT(W118/2))/1440,"")</f>
      </c>
      <c r="Y118">
        <f>IF(S118=1,X118+W118/1440,"")</f>
      </c>
      <c r="Z118">
        <f>IF(S118=1,MIN(F118,IF(E118+U118&lt;=X118,E118+U118,E118+U118+W118/1440)),"")</f>
      </c>
      <c r="AA118">
        <f>IF(S118=1,INT(E118)+1,"")</f>
      </c>
      <c r="AB118">
        <f>IF(S118=1,IF(OR(WEEKDAY(AA118-1)=1,COUNTIF('Festivos 2026'!$A$5:$A$40,AA118-1)&gt;0),1,0),"")</f>
      </c>
      <c r="AC118">
        <f>IF(S118=1,IF(OR(WEEKDAY(AA118)=1,COUNTIF('Festivos 2026'!$A$5:$A$40,AA118)&gt;0),1,0),"")</f>
      </c>
      <c r="AD118">
        <f>IF(S118=1,IF(Y118&lt;=Z118,1,0),"")</f>
      </c>
      <c r="AE118">
        <f>IF(S118=1,MAX(0,MIN(Z118,AA118)-E118),"")</f>
      </c>
      <c r="AF118">
        <f>IF(S118=1,MAX(0,MIN(MIN(Z118,AA118),(AA118-1)+6/24)-E118)+MAX(0,MIN(Z118,AA118)-MAX(E118,(AA118-1)+19/24)),"")</f>
      </c>
      <c r="AG118">
        <f>IF(S118=1,MAX(0,Z118-MAX(E118,AA118)),"")</f>
      </c>
      <c r="AH118">
        <f>IF(S118=1,MAX(0,MIN(Z118,AA118+6/24)-MAX(E118,AA118))+MAX(0,Z118-MAX(MAX(E118,AA118),AA118+19/24)),"")</f>
      </c>
      <c r="AI118">
        <f>IF(S118=1,MAX(0,MIN(F118,AA118)-Z118),"")</f>
      </c>
      <c r="AJ118">
        <f>IF(S118=1,MAX(0,MIN(MIN(F118,AA118),(AA118-1)+6/24)-Z118)+MAX(0,MIN(F118,AA118)-MAX(Z118,(AA118-1)+19/24)),"")</f>
      </c>
      <c r="AK118">
        <f>IF(S118=1,MAX(0,F118-MAX(Z118,AA118)),"")</f>
      </c>
      <c r="AL118">
        <f>IF(S118=1,MAX(0,MIN(F118,AA118+6/24)-MAX(Z118,AA118))+MAX(0,F118-MAX(MAX(Z118,AA118),AA118+19/24)),"")</f>
      </c>
      <c r="AM118">
        <f>IF(S118=1,MAX(0,MIN(Y118,AA118)-X118),"")</f>
      </c>
      <c r="AN118">
        <f>IF(S118=1,MAX(0,MIN(MIN(Y118,AA118),(AA118-1)+6/24)-X118)+MAX(0,MIN(Y118,AA118)-MAX(X118,(AA118-1)+19/24)),"")</f>
      </c>
      <c r="AO118">
        <f>IF(S118=1,MAX(0,Y118-MAX(X118,AA118)),"")</f>
      </c>
      <c r="AP118">
        <f>IF(S118=1,MAX(0,MIN(Y118,AA118+6/24)-MAX(X118,AA118))+MAX(0,Y118-MAX(MAX(X118,AA118),AA118+19/24)),"")</f>
      </c>
      <c r="AQ118">
        <f>IF(S118=1,(AE118-AF118)-AD118*(AM118-AN118),"")</f>
      </c>
      <c r="AR118">
        <f>IF(S118=1,AF118-AD118*AN118,"")</f>
      </c>
      <c r="AS118">
        <f>IF(S118=1,(AI118-AJ118)-(1-AD118)*(AM118-AN118),"")</f>
      </c>
      <c r="AT118">
        <f>IF(S118=1,AJ118-(1-AD118)*AN118,"")</f>
      </c>
      <c r="AU118">
        <f>IF(S118=1,(AG118-AH118)-AD118*(AO118-AP118),"")</f>
      </c>
      <c r="AV118">
        <f>IF(S118=1,AH118-AD118*AP118,"")</f>
      </c>
      <c r="AW118">
        <f>IF(S118=1,(AK118-AL118)-(1-AD118)*(AO118-AP118),"")</f>
      </c>
      <c r="AX118">
        <f>IF(S118=1,AL118-(1-AD118)*AP118,"")</f>
      </c>
    </row>
    <row r="119" spans="1:50" x14ac:dyDescent="0.25">
      <c r="A119" s="14"/>
      <c r="B119" s="14"/>
      <c r="C119" s="15"/>
      <c r="D119" s="10">
        <f>IF(J119="","",J119*(K119*INDEX('Parámetros'!$E$5:$E$7,T119)+L119*INDEX('Parámetros'!$F$5:$F$7,T119)+M119*INDEX('Parámetros'!$G$5:$G$7,T119)+N119*INDEX('Parámetros'!$H$5:$H$7,T119)+O119*INDEX('Parámetros'!$I$5:$I$7,T119)+P119*INDEX('Parámetros'!$J$5:$J$7,T119)+Q119*INDEX('Parámetros'!$K$5:$K$7,T119)+R119*INDEX('Parámetros'!$L$5:$L$7,T119)))</f>
      </c>
      <c r="E119" s="16"/>
      <c r="F119" s="16"/>
      <c r="G119" s="14"/>
      <c r="H119" s="14"/>
      <c r="I119" s="12">
        <f>IF(AND(E119="",F119=""),"",IF(S119=1,(V119-W119)/60,"Revisa entrada y salida"))</f>
      </c>
      <c r="J119" s="13">
        <f>IF(OR(S119&lt;&gt;1,C119=""),"",C119/INDEX('Parámetros'!$D$5:$D$7,T119))</f>
      </c>
      <c r="K119" s="12">
        <f>IF(S119=1,ROUND(1440*((1-AB119)*AS119+(1-AC119)*AW119),0)/60,"")</f>
      </c>
      <c r="L119" s="12">
        <f>IF(S119=1,ROUND(1440*((1-AB119)*AT119+(1-AC119)*AX119),0)/60,"")</f>
      </c>
      <c r="M119" s="12">
        <f>IF(S119=1,ROUND(1440*((1-AB119)*AR119+(1-AC119)*AV119),0)/60,"")</f>
      </c>
      <c r="N119" s="12">
        <f>IF(S119=1,ROUND(1440*(IF(OR(H119="Sí",H119="Si"),AB119*AQ119+AC119*AU119,0)),0)/60,"")</f>
      </c>
      <c r="O119" s="12">
        <f>IF(S119=1,ROUND(1440*(IF(OR(H119="Sí",H119="Si"),0,AB119*AQ119+AC119*AU119)),0)/60,"")</f>
      </c>
      <c r="P119" s="12">
        <f>IF(S119=1,ROUND(1440*(AB119*AR119+AC119*AV119),0)/60,"")</f>
      </c>
      <c r="Q119" s="12">
        <f>IF(S119=1,ROUND(1440*(AB119*AS119+AC119*AW119),0)/60,"")</f>
      </c>
      <c r="R119" s="12">
        <f>IF(S119=1,ROUND(1440*(AB119*AT119+AC119*AX119),0)/60,"")</f>
      </c>
      <c r="S119">
        <f>IF(AND(ISNUMBER(E119),ISNUMBER(F119)),IF(AND(F119&gt;E119,YEAR(E119)=2026,(F119-E119)*1440&lt;=1140),1,0),0)</f>
      </c>
      <c r="T119">
        <f>IF(S119=1,MATCH(INT(E119),'Parámetros'!$A$5:$A$7,1),"")</f>
      </c>
      <c r="U119">
        <f>IF(S119=1,INDEX('Parámetros'!$C$5:$C$7,T119)/24,"")</f>
      </c>
      <c r="V119">
        <f>IF(S119=1,ROUND((F119-E119)*1440,0),"")</f>
      </c>
      <c r="W119">
        <f>IF(S119=1,MIN(N(G119),V119),"")</f>
      </c>
      <c r="X119">
        <f>IF(S119=1,E119+(INT(V119/2)-INT(W119/2))/1440,"")</f>
      </c>
      <c r="Y119">
        <f>IF(S119=1,X119+W119/1440,"")</f>
      </c>
      <c r="Z119">
        <f>IF(S119=1,MIN(F119,IF(E119+U119&lt;=X119,E119+U119,E119+U119+W119/1440)),"")</f>
      </c>
      <c r="AA119">
        <f>IF(S119=1,INT(E119)+1,"")</f>
      </c>
      <c r="AB119">
        <f>IF(S119=1,IF(OR(WEEKDAY(AA119-1)=1,COUNTIF('Festivos 2026'!$A$5:$A$40,AA119-1)&gt;0),1,0),"")</f>
      </c>
      <c r="AC119">
        <f>IF(S119=1,IF(OR(WEEKDAY(AA119)=1,COUNTIF('Festivos 2026'!$A$5:$A$40,AA119)&gt;0),1,0),"")</f>
      </c>
      <c r="AD119">
        <f>IF(S119=1,IF(Y119&lt;=Z119,1,0),"")</f>
      </c>
      <c r="AE119">
        <f>IF(S119=1,MAX(0,MIN(Z119,AA119)-E119),"")</f>
      </c>
      <c r="AF119">
        <f>IF(S119=1,MAX(0,MIN(MIN(Z119,AA119),(AA119-1)+6/24)-E119)+MAX(0,MIN(Z119,AA119)-MAX(E119,(AA119-1)+19/24)),"")</f>
      </c>
      <c r="AG119">
        <f>IF(S119=1,MAX(0,Z119-MAX(E119,AA119)),"")</f>
      </c>
      <c r="AH119">
        <f>IF(S119=1,MAX(0,MIN(Z119,AA119+6/24)-MAX(E119,AA119))+MAX(0,Z119-MAX(MAX(E119,AA119),AA119+19/24)),"")</f>
      </c>
      <c r="AI119">
        <f>IF(S119=1,MAX(0,MIN(F119,AA119)-Z119),"")</f>
      </c>
      <c r="AJ119">
        <f>IF(S119=1,MAX(0,MIN(MIN(F119,AA119),(AA119-1)+6/24)-Z119)+MAX(0,MIN(F119,AA119)-MAX(Z119,(AA119-1)+19/24)),"")</f>
      </c>
      <c r="AK119">
        <f>IF(S119=1,MAX(0,F119-MAX(Z119,AA119)),"")</f>
      </c>
      <c r="AL119">
        <f>IF(S119=1,MAX(0,MIN(F119,AA119+6/24)-MAX(Z119,AA119))+MAX(0,F119-MAX(MAX(Z119,AA119),AA119+19/24)),"")</f>
      </c>
      <c r="AM119">
        <f>IF(S119=1,MAX(0,MIN(Y119,AA119)-X119),"")</f>
      </c>
      <c r="AN119">
        <f>IF(S119=1,MAX(0,MIN(MIN(Y119,AA119),(AA119-1)+6/24)-X119)+MAX(0,MIN(Y119,AA119)-MAX(X119,(AA119-1)+19/24)),"")</f>
      </c>
      <c r="AO119">
        <f>IF(S119=1,MAX(0,Y119-MAX(X119,AA119)),"")</f>
      </c>
      <c r="AP119">
        <f>IF(S119=1,MAX(0,MIN(Y119,AA119+6/24)-MAX(X119,AA119))+MAX(0,Y119-MAX(MAX(X119,AA119),AA119+19/24)),"")</f>
      </c>
      <c r="AQ119">
        <f>IF(S119=1,(AE119-AF119)-AD119*(AM119-AN119),"")</f>
      </c>
      <c r="AR119">
        <f>IF(S119=1,AF119-AD119*AN119,"")</f>
      </c>
      <c r="AS119">
        <f>IF(S119=1,(AI119-AJ119)-(1-AD119)*(AM119-AN119),"")</f>
      </c>
      <c r="AT119">
        <f>IF(S119=1,AJ119-(1-AD119)*AN119,"")</f>
      </c>
      <c r="AU119">
        <f>IF(S119=1,(AG119-AH119)-AD119*(AO119-AP119),"")</f>
      </c>
      <c r="AV119">
        <f>IF(S119=1,AH119-AD119*AP119,"")</f>
      </c>
      <c r="AW119">
        <f>IF(S119=1,(AK119-AL119)-(1-AD119)*(AO119-AP119),"")</f>
      </c>
      <c r="AX119">
        <f>IF(S119=1,AL119-(1-AD119)*AP119,"")</f>
      </c>
    </row>
    <row r="120" spans="1:50" x14ac:dyDescent="0.25">
      <c r="A120" s="14"/>
      <c r="B120" s="14"/>
      <c r="C120" s="15"/>
      <c r="D120" s="10">
        <f>IF(J120="","",J120*(K120*INDEX('Parámetros'!$E$5:$E$7,T120)+L120*INDEX('Parámetros'!$F$5:$F$7,T120)+M120*INDEX('Parámetros'!$G$5:$G$7,T120)+N120*INDEX('Parámetros'!$H$5:$H$7,T120)+O120*INDEX('Parámetros'!$I$5:$I$7,T120)+P120*INDEX('Parámetros'!$J$5:$J$7,T120)+Q120*INDEX('Parámetros'!$K$5:$K$7,T120)+R120*INDEX('Parámetros'!$L$5:$L$7,T120)))</f>
      </c>
      <c r="E120" s="16"/>
      <c r="F120" s="16"/>
      <c r="G120" s="14"/>
      <c r="H120" s="14"/>
      <c r="I120" s="12">
        <f>IF(AND(E120="",F120=""),"",IF(S120=1,(V120-W120)/60,"Revisa entrada y salida"))</f>
      </c>
      <c r="J120" s="13">
        <f>IF(OR(S120&lt;&gt;1,C120=""),"",C120/INDEX('Parámetros'!$D$5:$D$7,T120))</f>
      </c>
      <c r="K120" s="12">
        <f>IF(S120=1,ROUND(1440*((1-AB120)*AS120+(1-AC120)*AW120),0)/60,"")</f>
      </c>
      <c r="L120" s="12">
        <f>IF(S120=1,ROUND(1440*((1-AB120)*AT120+(1-AC120)*AX120),0)/60,"")</f>
      </c>
      <c r="M120" s="12">
        <f>IF(S120=1,ROUND(1440*((1-AB120)*AR120+(1-AC120)*AV120),0)/60,"")</f>
      </c>
      <c r="N120" s="12">
        <f>IF(S120=1,ROUND(1440*(IF(OR(H120="Sí",H120="Si"),AB120*AQ120+AC120*AU120,0)),0)/60,"")</f>
      </c>
      <c r="O120" s="12">
        <f>IF(S120=1,ROUND(1440*(IF(OR(H120="Sí",H120="Si"),0,AB120*AQ120+AC120*AU120)),0)/60,"")</f>
      </c>
      <c r="P120" s="12">
        <f>IF(S120=1,ROUND(1440*(AB120*AR120+AC120*AV120),0)/60,"")</f>
      </c>
      <c r="Q120" s="12">
        <f>IF(S120=1,ROUND(1440*(AB120*AS120+AC120*AW120),0)/60,"")</f>
      </c>
      <c r="R120" s="12">
        <f>IF(S120=1,ROUND(1440*(AB120*AT120+AC120*AX120),0)/60,"")</f>
      </c>
      <c r="S120">
        <f>IF(AND(ISNUMBER(E120),ISNUMBER(F120)),IF(AND(F120&gt;E120,YEAR(E120)=2026,(F120-E120)*1440&lt;=1140),1,0),0)</f>
      </c>
      <c r="T120">
        <f>IF(S120=1,MATCH(INT(E120),'Parámetros'!$A$5:$A$7,1),"")</f>
      </c>
      <c r="U120">
        <f>IF(S120=1,INDEX('Parámetros'!$C$5:$C$7,T120)/24,"")</f>
      </c>
      <c r="V120">
        <f>IF(S120=1,ROUND((F120-E120)*1440,0),"")</f>
      </c>
      <c r="W120">
        <f>IF(S120=1,MIN(N(G120),V120),"")</f>
      </c>
      <c r="X120">
        <f>IF(S120=1,E120+(INT(V120/2)-INT(W120/2))/1440,"")</f>
      </c>
      <c r="Y120">
        <f>IF(S120=1,X120+W120/1440,"")</f>
      </c>
      <c r="Z120">
        <f>IF(S120=1,MIN(F120,IF(E120+U120&lt;=X120,E120+U120,E120+U120+W120/1440)),"")</f>
      </c>
      <c r="AA120">
        <f>IF(S120=1,INT(E120)+1,"")</f>
      </c>
      <c r="AB120">
        <f>IF(S120=1,IF(OR(WEEKDAY(AA120-1)=1,COUNTIF('Festivos 2026'!$A$5:$A$40,AA120-1)&gt;0),1,0),"")</f>
      </c>
      <c r="AC120">
        <f>IF(S120=1,IF(OR(WEEKDAY(AA120)=1,COUNTIF('Festivos 2026'!$A$5:$A$40,AA120)&gt;0),1,0),"")</f>
      </c>
      <c r="AD120">
        <f>IF(S120=1,IF(Y120&lt;=Z120,1,0),"")</f>
      </c>
      <c r="AE120">
        <f>IF(S120=1,MAX(0,MIN(Z120,AA120)-E120),"")</f>
      </c>
      <c r="AF120">
        <f>IF(S120=1,MAX(0,MIN(MIN(Z120,AA120),(AA120-1)+6/24)-E120)+MAX(0,MIN(Z120,AA120)-MAX(E120,(AA120-1)+19/24)),"")</f>
      </c>
      <c r="AG120">
        <f>IF(S120=1,MAX(0,Z120-MAX(E120,AA120)),"")</f>
      </c>
      <c r="AH120">
        <f>IF(S120=1,MAX(0,MIN(Z120,AA120+6/24)-MAX(E120,AA120))+MAX(0,Z120-MAX(MAX(E120,AA120),AA120+19/24)),"")</f>
      </c>
      <c r="AI120">
        <f>IF(S120=1,MAX(0,MIN(F120,AA120)-Z120),"")</f>
      </c>
      <c r="AJ120">
        <f>IF(S120=1,MAX(0,MIN(MIN(F120,AA120),(AA120-1)+6/24)-Z120)+MAX(0,MIN(F120,AA120)-MAX(Z120,(AA120-1)+19/24)),"")</f>
      </c>
      <c r="AK120">
        <f>IF(S120=1,MAX(0,F120-MAX(Z120,AA120)),"")</f>
      </c>
      <c r="AL120">
        <f>IF(S120=1,MAX(0,MIN(F120,AA120+6/24)-MAX(Z120,AA120))+MAX(0,F120-MAX(MAX(Z120,AA120),AA120+19/24)),"")</f>
      </c>
      <c r="AM120">
        <f>IF(S120=1,MAX(0,MIN(Y120,AA120)-X120),"")</f>
      </c>
      <c r="AN120">
        <f>IF(S120=1,MAX(0,MIN(MIN(Y120,AA120),(AA120-1)+6/24)-X120)+MAX(0,MIN(Y120,AA120)-MAX(X120,(AA120-1)+19/24)),"")</f>
      </c>
      <c r="AO120">
        <f>IF(S120=1,MAX(0,Y120-MAX(X120,AA120)),"")</f>
      </c>
      <c r="AP120">
        <f>IF(S120=1,MAX(0,MIN(Y120,AA120+6/24)-MAX(X120,AA120))+MAX(0,Y120-MAX(MAX(X120,AA120),AA120+19/24)),"")</f>
      </c>
      <c r="AQ120">
        <f>IF(S120=1,(AE120-AF120)-AD120*(AM120-AN120),"")</f>
      </c>
      <c r="AR120">
        <f>IF(S120=1,AF120-AD120*AN120,"")</f>
      </c>
      <c r="AS120">
        <f>IF(S120=1,(AI120-AJ120)-(1-AD120)*(AM120-AN120),"")</f>
      </c>
      <c r="AT120">
        <f>IF(S120=1,AJ120-(1-AD120)*AN120,"")</f>
      </c>
      <c r="AU120">
        <f>IF(S120=1,(AG120-AH120)-AD120*(AO120-AP120),"")</f>
      </c>
      <c r="AV120">
        <f>IF(S120=1,AH120-AD120*AP120,"")</f>
      </c>
      <c r="AW120">
        <f>IF(S120=1,(AK120-AL120)-(1-AD120)*(AO120-AP120),"")</f>
      </c>
      <c r="AX120">
        <f>IF(S120=1,AL120-(1-AD120)*AP120,"")</f>
      </c>
    </row>
    <row r="121" spans="1:50" x14ac:dyDescent="0.25">
      <c r="A121" s="14"/>
      <c r="B121" s="14"/>
      <c r="C121" s="15"/>
      <c r="D121" s="10">
        <f>IF(J121="","",J121*(K121*INDEX('Parámetros'!$E$5:$E$7,T121)+L121*INDEX('Parámetros'!$F$5:$F$7,T121)+M121*INDEX('Parámetros'!$G$5:$G$7,T121)+N121*INDEX('Parámetros'!$H$5:$H$7,T121)+O121*INDEX('Parámetros'!$I$5:$I$7,T121)+P121*INDEX('Parámetros'!$J$5:$J$7,T121)+Q121*INDEX('Parámetros'!$K$5:$K$7,T121)+R121*INDEX('Parámetros'!$L$5:$L$7,T121)))</f>
      </c>
      <c r="E121" s="16"/>
      <c r="F121" s="16"/>
      <c r="G121" s="14"/>
      <c r="H121" s="14"/>
      <c r="I121" s="12">
        <f>IF(AND(E121="",F121=""),"",IF(S121=1,(V121-W121)/60,"Revisa entrada y salida"))</f>
      </c>
      <c r="J121" s="13">
        <f>IF(OR(S121&lt;&gt;1,C121=""),"",C121/INDEX('Parámetros'!$D$5:$D$7,T121))</f>
      </c>
      <c r="K121" s="12">
        <f>IF(S121=1,ROUND(1440*((1-AB121)*AS121+(1-AC121)*AW121),0)/60,"")</f>
      </c>
      <c r="L121" s="12">
        <f>IF(S121=1,ROUND(1440*((1-AB121)*AT121+(1-AC121)*AX121),0)/60,"")</f>
      </c>
      <c r="M121" s="12">
        <f>IF(S121=1,ROUND(1440*((1-AB121)*AR121+(1-AC121)*AV121),0)/60,"")</f>
      </c>
      <c r="N121" s="12">
        <f>IF(S121=1,ROUND(1440*(IF(OR(H121="Sí",H121="Si"),AB121*AQ121+AC121*AU121,0)),0)/60,"")</f>
      </c>
      <c r="O121" s="12">
        <f>IF(S121=1,ROUND(1440*(IF(OR(H121="Sí",H121="Si"),0,AB121*AQ121+AC121*AU121)),0)/60,"")</f>
      </c>
      <c r="P121" s="12">
        <f>IF(S121=1,ROUND(1440*(AB121*AR121+AC121*AV121),0)/60,"")</f>
      </c>
      <c r="Q121" s="12">
        <f>IF(S121=1,ROUND(1440*(AB121*AS121+AC121*AW121),0)/60,"")</f>
      </c>
      <c r="R121" s="12">
        <f>IF(S121=1,ROUND(1440*(AB121*AT121+AC121*AX121),0)/60,"")</f>
      </c>
      <c r="S121">
        <f>IF(AND(ISNUMBER(E121),ISNUMBER(F121)),IF(AND(F121&gt;E121,YEAR(E121)=2026,(F121-E121)*1440&lt;=1140),1,0),0)</f>
      </c>
      <c r="T121">
        <f>IF(S121=1,MATCH(INT(E121),'Parámetros'!$A$5:$A$7,1),"")</f>
      </c>
      <c r="U121">
        <f>IF(S121=1,INDEX('Parámetros'!$C$5:$C$7,T121)/24,"")</f>
      </c>
      <c r="V121">
        <f>IF(S121=1,ROUND((F121-E121)*1440,0),"")</f>
      </c>
      <c r="W121">
        <f>IF(S121=1,MIN(N(G121),V121),"")</f>
      </c>
      <c r="X121">
        <f>IF(S121=1,E121+(INT(V121/2)-INT(W121/2))/1440,"")</f>
      </c>
      <c r="Y121">
        <f>IF(S121=1,X121+W121/1440,"")</f>
      </c>
      <c r="Z121">
        <f>IF(S121=1,MIN(F121,IF(E121+U121&lt;=X121,E121+U121,E121+U121+W121/1440)),"")</f>
      </c>
      <c r="AA121">
        <f>IF(S121=1,INT(E121)+1,"")</f>
      </c>
      <c r="AB121">
        <f>IF(S121=1,IF(OR(WEEKDAY(AA121-1)=1,COUNTIF('Festivos 2026'!$A$5:$A$40,AA121-1)&gt;0),1,0),"")</f>
      </c>
      <c r="AC121">
        <f>IF(S121=1,IF(OR(WEEKDAY(AA121)=1,COUNTIF('Festivos 2026'!$A$5:$A$40,AA121)&gt;0),1,0),"")</f>
      </c>
      <c r="AD121">
        <f>IF(S121=1,IF(Y121&lt;=Z121,1,0),"")</f>
      </c>
      <c r="AE121">
        <f>IF(S121=1,MAX(0,MIN(Z121,AA121)-E121),"")</f>
      </c>
      <c r="AF121">
        <f>IF(S121=1,MAX(0,MIN(MIN(Z121,AA121),(AA121-1)+6/24)-E121)+MAX(0,MIN(Z121,AA121)-MAX(E121,(AA121-1)+19/24)),"")</f>
      </c>
      <c r="AG121">
        <f>IF(S121=1,MAX(0,Z121-MAX(E121,AA121)),"")</f>
      </c>
      <c r="AH121">
        <f>IF(S121=1,MAX(0,MIN(Z121,AA121+6/24)-MAX(E121,AA121))+MAX(0,Z121-MAX(MAX(E121,AA121),AA121+19/24)),"")</f>
      </c>
      <c r="AI121">
        <f>IF(S121=1,MAX(0,MIN(F121,AA121)-Z121),"")</f>
      </c>
      <c r="AJ121">
        <f>IF(S121=1,MAX(0,MIN(MIN(F121,AA121),(AA121-1)+6/24)-Z121)+MAX(0,MIN(F121,AA121)-MAX(Z121,(AA121-1)+19/24)),"")</f>
      </c>
      <c r="AK121">
        <f>IF(S121=1,MAX(0,F121-MAX(Z121,AA121)),"")</f>
      </c>
      <c r="AL121">
        <f>IF(S121=1,MAX(0,MIN(F121,AA121+6/24)-MAX(Z121,AA121))+MAX(0,F121-MAX(MAX(Z121,AA121),AA121+19/24)),"")</f>
      </c>
      <c r="AM121">
        <f>IF(S121=1,MAX(0,MIN(Y121,AA121)-X121),"")</f>
      </c>
      <c r="AN121">
        <f>IF(S121=1,MAX(0,MIN(MIN(Y121,AA121),(AA121-1)+6/24)-X121)+MAX(0,MIN(Y121,AA121)-MAX(X121,(AA121-1)+19/24)),"")</f>
      </c>
      <c r="AO121">
        <f>IF(S121=1,MAX(0,Y121-MAX(X121,AA121)),"")</f>
      </c>
      <c r="AP121">
        <f>IF(S121=1,MAX(0,MIN(Y121,AA121+6/24)-MAX(X121,AA121))+MAX(0,Y121-MAX(MAX(X121,AA121),AA121+19/24)),"")</f>
      </c>
      <c r="AQ121">
        <f>IF(S121=1,(AE121-AF121)-AD121*(AM121-AN121),"")</f>
      </c>
      <c r="AR121">
        <f>IF(S121=1,AF121-AD121*AN121,"")</f>
      </c>
      <c r="AS121">
        <f>IF(S121=1,(AI121-AJ121)-(1-AD121)*(AM121-AN121),"")</f>
      </c>
      <c r="AT121">
        <f>IF(S121=1,AJ121-(1-AD121)*AN121,"")</f>
      </c>
      <c r="AU121">
        <f>IF(S121=1,(AG121-AH121)-AD121*(AO121-AP121),"")</f>
      </c>
      <c r="AV121">
        <f>IF(S121=1,AH121-AD121*AP121,"")</f>
      </c>
      <c r="AW121">
        <f>IF(S121=1,(AK121-AL121)-(1-AD121)*(AO121-AP121),"")</f>
      </c>
      <c r="AX121">
        <f>IF(S121=1,AL121-(1-AD121)*AP121,"")</f>
      </c>
    </row>
    <row r="122" spans="1:50" x14ac:dyDescent="0.25">
      <c r="A122" s="14"/>
      <c r="B122" s="14"/>
      <c r="C122" s="15"/>
      <c r="D122" s="10">
        <f>IF(J122="","",J122*(K122*INDEX('Parámetros'!$E$5:$E$7,T122)+L122*INDEX('Parámetros'!$F$5:$F$7,T122)+M122*INDEX('Parámetros'!$G$5:$G$7,T122)+N122*INDEX('Parámetros'!$H$5:$H$7,T122)+O122*INDEX('Parámetros'!$I$5:$I$7,T122)+P122*INDEX('Parámetros'!$J$5:$J$7,T122)+Q122*INDEX('Parámetros'!$K$5:$K$7,T122)+R122*INDEX('Parámetros'!$L$5:$L$7,T122)))</f>
      </c>
      <c r="E122" s="16"/>
      <c r="F122" s="16"/>
      <c r="G122" s="14"/>
      <c r="H122" s="14"/>
      <c r="I122" s="12">
        <f>IF(AND(E122="",F122=""),"",IF(S122=1,(V122-W122)/60,"Revisa entrada y salida"))</f>
      </c>
      <c r="J122" s="13">
        <f>IF(OR(S122&lt;&gt;1,C122=""),"",C122/INDEX('Parámetros'!$D$5:$D$7,T122))</f>
      </c>
      <c r="K122" s="12">
        <f>IF(S122=1,ROUND(1440*((1-AB122)*AS122+(1-AC122)*AW122),0)/60,"")</f>
      </c>
      <c r="L122" s="12">
        <f>IF(S122=1,ROUND(1440*((1-AB122)*AT122+(1-AC122)*AX122),0)/60,"")</f>
      </c>
      <c r="M122" s="12">
        <f>IF(S122=1,ROUND(1440*((1-AB122)*AR122+(1-AC122)*AV122),0)/60,"")</f>
      </c>
      <c r="N122" s="12">
        <f>IF(S122=1,ROUND(1440*(IF(OR(H122="Sí",H122="Si"),AB122*AQ122+AC122*AU122,0)),0)/60,"")</f>
      </c>
      <c r="O122" s="12">
        <f>IF(S122=1,ROUND(1440*(IF(OR(H122="Sí",H122="Si"),0,AB122*AQ122+AC122*AU122)),0)/60,"")</f>
      </c>
      <c r="P122" s="12">
        <f>IF(S122=1,ROUND(1440*(AB122*AR122+AC122*AV122),0)/60,"")</f>
      </c>
      <c r="Q122" s="12">
        <f>IF(S122=1,ROUND(1440*(AB122*AS122+AC122*AW122),0)/60,"")</f>
      </c>
      <c r="R122" s="12">
        <f>IF(S122=1,ROUND(1440*(AB122*AT122+AC122*AX122),0)/60,"")</f>
      </c>
      <c r="S122">
        <f>IF(AND(ISNUMBER(E122),ISNUMBER(F122)),IF(AND(F122&gt;E122,YEAR(E122)=2026,(F122-E122)*1440&lt;=1140),1,0),0)</f>
      </c>
      <c r="T122">
        <f>IF(S122=1,MATCH(INT(E122),'Parámetros'!$A$5:$A$7,1),"")</f>
      </c>
      <c r="U122">
        <f>IF(S122=1,INDEX('Parámetros'!$C$5:$C$7,T122)/24,"")</f>
      </c>
      <c r="V122">
        <f>IF(S122=1,ROUND((F122-E122)*1440,0),"")</f>
      </c>
      <c r="W122">
        <f>IF(S122=1,MIN(N(G122),V122),"")</f>
      </c>
      <c r="X122">
        <f>IF(S122=1,E122+(INT(V122/2)-INT(W122/2))/1440,"")</f>
      </c>
      <c r="Y122">
        <f>IF(S122=1,X122+W122/1440,"")</f>
      </c>
      <c r="Z122">
        <f>IF(S122=1,MIN(F122,IF(E122+U122&lt;=X122,E122+U122,E122+U122+W122/1440)),"")</f>
      </c>
      <c r="AA122">
        <f>IF(S122=1,INT(E122)+1,"")</f>
      </c>
      <c r="AB122">
        <f>IF(S122=1,IF(OR(WEEKDAY(AA122-1)=1,COUNTIF('Festivos 2026'!$A$5:$A$40,AA122-1)&gt;0),1,0),"")</f>
      </c>
      <c r="AC122">
        <f>IF(S122=1,IF(OR(WEEKDAY(AA122)=1,COUNTIF('Festivos 2026'!$A$5:$A$40,AA122)&gt;0),1,0),"")</f>
      </c>
      <c r="AD122">
        <f>IF(S122=1,IF(Y122&lt;=Z122,1,0),"")</f>
      </c>
      <c r="AE122">
        <f>IF(S122=1,MAX(0,MIN(Z122,AA122)-E122),"")</f>
      </c>
      <c r="AF122">
        <f>IF(S122=1,MAX(0,MIN(MIN(Z122,AA122),(AA122-1)+6/24)-E122)+MAX(0,MIN(Z122,AA122)-MAX(E122,(AA122-1)+19/24)),"")</f>
      </c>
      <c r="AG122">
        <f>IF(S122=1,MAX(0,Z122-MAX(E122,AA122)),"")</f>
      </c>
      <c r="AH122">
        <f>IF(S122=1,MAX(0,MIN(Z122,AA122+6/24)-MAX(E122,AA122))+MAX(0,Z122-MAX(MAX(E122,AA122),AA122+19/24)),"")</f>
      </c>
      <c r="AI122">
        <f>IF(S122=1,MAX(0,MIN(F122,AA122)-Z122),"")</f>
      </c>
      <c r="AJ122">
        <f>IF(S122=1,MAX(0,MIN(MIN(F122,AA122),(AA122-1)+6/24)-Z122)+MAX(0,MIN(F122,AA122)-MAX(Z122,(AA122-1)+19/24)),"")</f>
      </c>
      <c r="AK122">
        <f>IF(S122=1,MAX(0,F122-MAX(Z122,AA122)),"")</f>
      </c>
      <c r="AL122">
        <f>IF(S122=1,MAX(0,MIN(F122,AA122+6/24)-MAX(Z122,AA122))+MAX(0,F122-MAX(MAX(Z122,AA122),AA122+19/24)),"")</f>
      </c>
      <c r="AM122">
        <f>IF(S122=1,MAX(0,MIN(Y122,AA122)-X122),"")</f>
      </c>
      <c r="AN122">
        <f>IF(S122=1,MAX(0,MIN(MIN(Y122,AA122),(AA122-1)+6/24)-X122)+MAX(0,MIN(Y122,AA122)-MAX(X122,(AA122-1)+19/24)),"")</f>
      </c>
      <c r="AO122">
        <f>IF(S122=1,MAX(0,Y122-MAX(X122,AA122)),"")</f>
      </c>
      <c r="AP122">
        <f>IF(S122=1,MAX(0,MIN(Y122,AA122+6/24)-MAX(X122,AA122))+MAX(0,Y122-MAX(MAX(X122,AA122),AA122+19/24)),"")</f>
      </c>
      <c r="AQ122">
        <f>IF(S122=1,(AE122-AF122)-AD122*(AM122-AN122),"")</f>
      </c>
      <c r="AR122">
        <f>IF(S122=1,AF122-AD122*AN122,"")</f>
      </c>
      <c r="AS122">
        <f>IF(S122=1,(AI122-AJ122)-(1-AD122)*(AM122-AN122),"")</f>
      </c>
      <c r="AT122">
        <f>IF(S122=1,AJ122-(1-AD122)*AN122,"")</f>
      </c>
      <c r="AU122">
        <f>IF(S122=1,(AG122-AH122)-AD122*(AO122-AP122),"")</f>
      </c>
      <c r="AV122">
        <f>IF(S122=1,AH122-AD122*AP122,"")</f>
      </c>
      <c r="AW122">
        <f>IF(S122=1,(AK122-AL122)-(1-AD122)*(AO122-AP122),"")</f>
      </c>
      <c r="AX122">
        <f>IF(S122=1,AL122-(1-AD122)*AP122,"")</f>
      </c>
    </row>
    <row r="123" spans="1:50" x14ac:dyDescent="0.25">
      <c r="A123" s="14"/>
      <c r="B123" s="14"/>
      <c r="C123" s="15"/>
      <c r="D123" s="10">
        <f>IF(J123="","",J123*(K123*INDEX('Parámetros'!$E$5:$E$7,T123)+L123*INDEX('Parámetros'!$F$5:$F$7,T123)+M123*INDEX('Parámetros'!$G$5:$G$7,T123)+N123*INDEX('Parámetros'!$H$5:$H$7,T123)+O123*INDEX('Parámetros'!$I$5:$I$7,T123)+P123*INDEX('Parámetros'!$J$5:$J$7,T123)+Q123*INDEX('Parámetros'!$K$5:$K$7,T123)+R123*INDEX('Parámetros'!$L$5:$L$7,T123)))</f>
      </c>
      <c r="E123" s="16"/>
      <c r="F123" s="16"/>
      <c r="G123" s="14"/>
      <c r="H123" s="14"/>
      <c r="I123" s="12">
        <f>IF(AND(E123="",F123=""),"",IF(S123=1,(V123-W123)/60,"Revisa entrada y salida"))</f>
      </c>
      <c r="J123" s="13">
        <f>IF(OR(S123&lt;&gt;1,C123=""),"",C123/INDEX('Parámetros'!$D$5:$D$7,T123))</f>
      </c>
      <c r="K123" s="12">
        <f>IF(S123=1,ROUND(1440*((1-AB123)*AS123+(1-AC123)*AW123),0)/60,"")</f>
      </c>
      <c r="L123" s="12">
        <f>IF(S123=1,ROUND(1440*((1-AB123)*AT123+(1-AC123)*AX123),0)/60,"")</f>
      </c>
      <c r="M123" s="12">
        <f>IF(S123=1,ROUND(1440*((1-AB123)*AR123+(1-AC123)*AV123),0)/60,"")</f>
      </c>
      <c r="N123" s="12">
        <f>IF(S123=1,ROUND(1440*(IF(OR(H123="Sí",H123="Si"),AB123*AQ123+AC123*AU123,0)),0)/60,"")</f>
      </c>
      <c r="O123" s="12">
        <f>IF(S123=1,ROUND(1440*(IF(OR(H123="Sí",H123="Si"),0,AB123*AQ123+AC123*AU123)),0)/60,"")</f>
      </c>
      <c r="P123" s="12">
        <f>IF(S123=1,ROUND(1440*(AB123*AR123+AC123*AV123),0)/60,"")</f>
      </c>
      <c r="Q123" s="12">
        <f>IF(S123=1,ROUND(1440*(AB123*AS123+AC123*AW123),0)/60,"")</f>
      </c>
      <c r="R123" s="12">
        <f>IF(S123=1,ROUND(1440*(AB123*AT123+AC123*AX123),0)/60,"")</f>
      </c>
      <c r="S123">
        <f>IF(AND(ISNUMBER(E123),ISNUMBER(F123)),IF(AND(F123&gt;E123,YEAR(E123)=2026,(F123-E123)*1440&lt;=1140),1,0),0)</f>
      </c>
      <c r="T123">
        <f>IF(S123=1,MATCH(INT(E123),'Parámetros'!$A$5:$A$7,1),"")</f>
      </c>
      <c r="U123">
        <f>IF(S123=1,INDEX('Parámetros'!$C$5:$C$7,T123)/24,"")</f>
      </c>
      <c r="V123">
        <f>IF(S123=1,ROUND((F123-E123)*1440,0),"")</f>
      </c>
      <c r="W123">
        <f>IF(S123=1,MIN(N(G123),V123),"")</f>
      </c>
      <c r="X123">
        <f>IF(S123=1,E123+(INT(V123/2)-INT(W123/2))/1440,"")</f>
      </c>
      <c r="Y123">
        <f>IF(S123=1,X123+W123/1440,"")</f>
      </c>
      <c r="Z123">
        <f>IF(S123=1,MIN(F123,IF(E123+U123&lt;=X123,E123+U123,E123+U123+W123/1440)),"")</f>
      </c>
      <c r="AA123">
        <f>IF(S123=1,INT(E123)+1,"")</f>
      </c>
      <c r="AB123">
        <f>IF(S123=1,IF(OR(WEEKDAY(AA123-1)=1,COUNTIF('Festivos 2026'!$A$5:$A$40,AA123-1)&gt;0),1,0),"")</f>
      </c>
      <c r="AC123">
        <f>IF(S123=1,IF(OR(WEEKDAY(AA123)=1,COUNTIF('Festivos 2026'!$A$5:$A$40,AA123)&gt;0),1,0),"")</f>
      </c>
      <c r="AD123">
        <f>IF(S123=1,IF(Y123&lt;=Z123,1,0),"")</f>
      </c>
      <c r="AE123">
        <f>IF(S123=1,MAX(0,MIN(Z123,AA123)-E123),"")</f>
      </c>
      <c r="AF123">
        <f>IF(S123=1,MAX(0,MIN(MIN(Z123,AA123),(AA123-1)+6/24)-E123)+MAX(0,MIN(Z123,AA123)-MAX(E123,(AA123-1)+19/24)),"")</f>
      </c>
      <c r="AG123">
        <f>IF(S123=1,MAX(0,Z123-MAX(E123,AA123)),"")</f>
      </c>
      <c r="AH123">
        <f>IF(S123=1,MAX(0,MIN(Z123,AA123+6/24)-MAX(E123,AA123))+MAX(0,Z123-MAX(MAX(E123,AA123),AA123+19/24)),"")</f>
      </c>
      <c r="AI123">
        <f>IF(S123=1,MAX(0,MIN(F123,AA123)-Z123),"")</f>
      </c>
      <c r="AJ123">
        <f>IF(S123=1,MAX(0,MIN(MIN(F123,AA123),(AA123-1)+6/24)-Z123)+MAX(0,MIN(F123,AA123)-MAX(Z123,(AA123-1)+19/24)),"")</f>
      </c>
      <c r="AK123">
        <f>IF(S123=1,MAX(0,F123-MAX(Z123,AA123)),"")</f>
      </c>
      <c r="AL123">
        <f>IF(S123=1,MAX(0,MIN(F123,AA123+6/24)-MAX(Z123,AA123))+MAX(0,F123-MAX(MAX(Z123,AA123),AA123+19/24)),"")</f>
      </c>
      <c r="AM123">
        <f>IF(S123=1,MAX(0,MIN(Y123,AA123)-X123),"")</f>
      </c>
      <c r="AN123">
        <f>IF(S123=1,MAX(0,MIN(MIN(Y123,AA123),(AA123-1)+6/24)-X123)+MAX(0,MIN(Y123,AA123)-MAX(X123,(AA123-1)+19/24)),"")</f>
      </c>
      <c r="AO123">
        <f>IF(S123=1,MAX(0,Y123-MAX(X123,AA123)),"")</f>
      </c>
      <c r="AP123">
        <f>IF(S123=1,MAX(0,MIN(Y123,AA123+6/24)-MAX(X123,AA123))+MAX(0,Y123-MAX(MAX(X123,AA123),AA123+19/24)),"")</f>
      </c>
      <c r="AQ123">
        <f>IF(S123=1,(AE123-AF123)-AD123*(AM123-AN123),"")</f>
      </c>
      <c r="AR123">
        <f>IF(S123=1,AF123-AD123*AN123,"")</f>
      </c>
      <c r="AS123">
        <f>IF(S123=1,(AI123-AJ123)-(1-AD123)*(AM123-AN123),"")</f>
      </c>
      <c r="AT123">
        <f>IF(S123=1,AJ123-(1-AD123)*AN123,"")</f>
      </c>
      <c r="AU123">
        <f>IF(S123=1,(AG123-AH123)-AD123*(AO123-AP123),"")</f>
      </c>
      <c r="AV123">
        <f>IF(S123=1,AH123-AD123*AP123,"")</f>
      </c>
      <c r="AW123">
        <f>IF(S123=1,(AK123-AL123)-(1-AD123)*(AO123-AP123),"")</f>
      </c>
      <c r="AX123">
        <f>IF(S123=1,AL123-(1-AD123)*AP123,"")</f>
      </c>
    </row>
    <row r="124" spans="1:50" x14ac:dyDescent="0.25">
      <c r="A124" s="14"/>
      <c r="B124" s="14"/>
      <c r="C124" s="15"/>
      <c r="D124" s="10">
        <f>IF(J124="","",J124*(K124*INDEX('Parámetros'!$E$5:$E$7,T124)+L124*INDEX('Parámetros'!$F$5:$F$7,T124)+M124*INDEX('Parámetros'!$G$5:$G$7,T124)+N124*INDEX('Parámetros'!$H$5:$H$7,T124)+O124*INDEX('Parámetros'!$I$5:$I$7,T124)+P124*INDEX('Parámetros'!$J$5:$J$7,T124)+Q124*INDEX('Parámetros'!$K$5:$K$7,T124)+R124*INDEX('Parámetros'!$L$5:$L$7,T124)))</f>
      </c>
      <c r="E124" s="16"/>
      <c r="F124" s="16"/>
      <c r="G124" s="14"/>
      <c r="H124" s="14"/>
      <c r="I124" s="12">
        <f>IF(AND(E124="",F124=""),"",IF(S124=1,(V124-W124)/60,"Revisa entrada y salida"))</f>
      </c>
      <c r="J124" s="13">
        <f>IF(OR(S124&lt;&gt;1,C124=""),"",C124/INDEX('Parámetros'!$D$5:$D$7,T124))</f>
      </c>
      <c r="K124" s="12">
        <f>IF(S124=1,ROUND(1440*((1-AB124)*AS124+(1-AC124)*AW124),0)/60,"")</f>
      </c>
      <c r="L124" s="12">
        <f>IF(S124=1,ROUND(1440*((1-AB124)*AT124+(1-AC124)*AX124),0)/60,"")</f>
      </c>
      <c r="M124" s="12">
        <f>IF(S124=1,ROUND(1440*((1-AB124)*AR124+(1-AC124)*AV124),0)/60,"")</f>
      </c>
      <c r="N124" s="12">
        <f>IF(S124=1,ROUND(1440*(IF(OR(H124="Sí",H124="Si"),AB124*AQ124+AC124*AU124,0)),0)/60,"")</f>
      </c>
      <c r="O124" s="12">
        <f>IF(S124=1,ROUND(1440*(IF(OR(H124="Sí",H124="Si"),0,AB124*AQ124+AC124*AU124)),0)/60,"")</f>
      </c>
      <c r="P124" s="12">
        <f>IF(S124=1,ROUND(1440*(AB124*AR124+AC124*AV124),0)/60,"")</f>
      </c>
      <c r="Q124" s="12">
        <f>IF(S124=1,ROUND(1440*(AB124*AS124+AC124*AW124),0)/60,"")</f>
      </c>
      <c r="R124" s="12">
        <f>IF(S124=1,ROUND(1440*(AB124*AT124+AC124*AX124),0)/60,"")</f>
      </c>
      <c r="S124">
        <f>IF(AND(ISNUMBER(E124),ISNUMBER(F124)),IF(AND(F124&gt;E124,YEAR(E124)=2026,(F124-E124)*1440&lt;=1140),1,0),0)</f>
      </c>
      <c r="T124">
        <f>IF(S124=1,MATCH(INT(E124),'Parámetros'!$A$5:$A$7,1),"")</f>
      </c>
      <c r="U124">
        <f>IF(S124=1,INDEX('Parámetros'!$C$5:$C$7,T124)/24,"")</f>
      </c>
      <c r="V124">
        <f>IF(S124=1,ROUND((F124-E124)*1440,0),"")</f>
      </c>
      <c r="W124">
        <f>IF(S124=1,MIN(N(G124),V124),"")</f>
      </c>
      <c r="X124">
        <f>IF(S124=1,E124+(INT(V124/2)-INT(W124/2))/1440,"")</f>
      </c>
      <c r="Y124">
        <f>IF(S124=1,X124+W124/1440,"")</f>
      </c>
      <c r="Z124">
        <f>IF(S124=1,MIN(F124,IF(E124+U124&lt;=X124,E124+U124,E124+U124+W124/1440)),"")</f>
      </c>
      <c r="AA124">
        <f>IF(S124=1,INT(E124)+1,"")</f>
      </c>
      <c r="AB124">
        <f>IF(S124=1,IF(OR(WEEKDAY(AA124-1)=1,COUNTIF('Festivos 2026'!$A$5:$A$40,AA124-1)&gt;0),1,0),"")</f>
      </c>
      <c r="AC124">
        <f>IF(S124=1,IF(OR(WEEKDAY(AA124)=1,COUNTIF('Festivos 2026'!$A$5:$A$40,AA124)&gt;0),1,0),"")</f>
      </c>
      <c r="AD124">
        <f>IF(S124=1,IF(Y124&lt;=Z124,1,0),"")</f>
      </c>
      <c r="AE124">
        <f>IF(S124=1,MAX(0,MIN(Z124,AA124)-E124),"")</f>
      </c>
      <c r="AF124">
        <f>IF(S124=1,MAX(0,MIN(MIN(Z124,AA124),(AA124-1)+6/24)-E124)+MAX(0,MIN(Z124,AA124)-MAX(E124,(AA124-1)+19/24)),"")</f>
      </c>
      <c r="AG124">
        <f>IF(S124=1,MAX(0,Z124-MAX(E124,AA124)),"")</f>
      </c>
      <c r="AH124">
        <f>IF(S124=1,MAX(0,MIN(Z124,AA124+6/24)-MAX(E124,AA124))+MAX(0,Z124-MAX(MAX(E124,AA124),AA124+19/24)),"")</f>
      </c>
      <c r="AI124">
        <f>IF(S124=1,MAX(0,MIN(F124,AA124)-Z124),"")</f>
      </c>
      <c r="AJ124">
        <f>IF(S124=1,MAX(0,MIN(MIN(F124,AA124),(AA124-1)+6/24)-Z124)+MAX(0,MIN(F124,AA124)-MAX(Z124,(AA124-1)+19/24)),"")</f>
      </c>
      <c r="AK124">
        <f>IF(S124=1,MAX(0,F124-MAX(Z124,AA124)),"")</f>
      </c>
      <c r="AL124">
        <f>IF(S124=1,MAX(0,MIN(F124,AA124+6/24)-MAX(Z124,AA124))+MAX(0,F124-MAX(MAX(Z124,AA124),AA124+19/24)),"")</f>
      </c>
      <c r="AM124">
        <f>IF(S124=1,MAX(0,MIN(Y124,AA124)-X124),"")</f>
      </c>
      <c r="AN124">
        <f>IF(S124=1,MAX(0,MIN(MIN(Y124,AA124),(AA124-1)+6/24)-X124)+MAX(0,MIN(Y124,AA124)-MAX(X124,(AA124-1)+19/24)),"")</f>
      </c>
      <c r="AO124">
        <f>IF(S124=1,MAX(0,Y124-MAX(X124,AA124)),"")</f>
      </c>
      <c r="AP124">
        <f>IF(S124=1,MAX(0,MIN(Y124,AA124+6/24)-MAX(X124,AA124))+MAX(0,Y124-MAX(MAX(X124,AA124),AA124+19/24)),"")</f>
      </c>
      <c r="AQ124">
        <f>IF(S124=1,(AE124-AF124)-AD124*(AM124-AN124),"")</f>
      </c>
      <c r="AR124">
        <f>IF(S124=1,AF124-AD124*AN124,"")</f>
      </c>
      <c r="AS124">
        <f>IF(S124=1,(AI124-AJ124)-(1-AD124)*(AM124-AN124),"")</f>
      </c>
      <c r="AT124">
        <f>IF(S124=1,AJ124-(1-AD124)*AN124,"")</f>
      </c>
      <c r="AU124">
        <f>IF(S124=1,(AG124-AH124)-AD124*(AO124-AP124),"")</f>
      </c>
      <c r="AV124">
        <f>IF(S124=1,AH124-AD124*AP124,"")</f>
      </c>
      <c r="AW124">
        <f>IF(S124=1,(AK124-AL124)-(1-AD124)*(AO124-AP124),"")</f>
      </c>
      <c r="AX124">
        <f>IF(S124=1,AL124-(1-AD124)*AP124,"")</f>
      </c>
    </row>
    <row r="125" spans="1:50" x14ac:dyDescent="0.25">
      <c r="A125" s="14"/>
      <c r="B125" s="14"/>
      <c r="C125" s="15"/>
      <c r="D125" s="10">
        <f>IF(J125="","",J125*(K125*INDEX('Parámetros'!$E$5:$E$7,T125)+L125*INDEX('Parámetros'!$F$5:$F$7,T125)+M125*INDEX('Parámetros'!$G$5:$G$7,T125)+N125*INDEX('Parámetros'!$H$5:$H$7,T125)+O125*INDEX('Parámetros'!$I$5:$I$7,T125)+P125*INDEX('Parámetros'!$J$5:$J$7,T125)+Q125*INDEX('Parámetros'!$K$5:$K$7,T125)+R125*INDEX('Parámetros'!$L$5:$L$7,T125)))</f>
      </c>
      <c r="E125" s="16"/>
      <c r="F125" s="16"/>
      <c r="G125" s="14"/>
      <c r="H125" s="14"/>
      <c r="I125" s="12">
        <f>IF(AND(E125="",F125=""),"",IF(S125=1,(V125-W125)/60,"Revisa entrada y salida"))</f>
      </c>
      <c r="J125" s="13">
        <f>IF(OR(S125&lt;&gt;1,C125=""),"",C125/INDEX('Parámetros'!$D$5:$D$7,T125))</f>
      </c>
      <c r="K125" s="12">
        <f>IF(S125=1,ROUND(1440*((1-AB125)*AS125+(1-AC125)*AW125),0)/60,"")</f>
      </c>
      <c r="L125" s="12">
        <f>IF(S125=1,ROUND(1440*((1-AB125)*AT125+(1-AC125)*AX125),0)/60,"")</f>
      </c>
      <c r="M125" s="12">
        <f>IF(S125=1,ROUND(1440*((1-AB125)*AR125+(1-AC125)*AV125),0)/60,"")</f>
      </c>
      <c r="N125" s="12">
        <f>IF(S125=1,ROUND(1440*(IF(OR(H125="Sí",H125="Si"),AB125*AQ125+AC125*AU125,0)),0)/60,"")</f>
      </c>
      <c r="O125" s="12">
        <f>IF(S125=1,ROUND(1440*(IF(OR(H125="Sí",H125="Si"),0,AB125*AQ125+AC125*AU125)),0)/60,"")</f>
      </c>
      <c r="P125" s="12">
        <f>IF(S125=1,ROUND(1440*(AB125*AR125+AC125*AV125),0)/60,"")</f>
      </c>
      <c r="Q125" s="12">
        <f>IF(S125=1,ROUND(1440*(AB125*AS125+AC125*AW125),0)/60,"")</f>
      </c>
      <c r="R125" s="12">
        <f>IF(S125=1,ROUND(1440*(AB125*AT125+AC125*AX125),0)/60,"")</f>
      </c>
      <c r="S125">
        <f>IF(AND(ISNUMBER(E125),ISNUMBER(F125)),IF(AND(F125&gt;E125,YEAR(E125)=2026,(F125-E125)*1440&lt;=1140),1,0),0)</f>
      </c>
      <c r="T125">
        <f>IF(S125=1,MATCH(INT(E125),'Parámetros'!$A$5:$A$7,1),"")</f>
      </c>
      <c r="U125">
        <f>IF(S125=1,INDEX('Parámetros'!$C$5:$C$7,T125)/24,"")</f>
      </c>
      <c r="V125">
        <f>IF(S125=1,ROUND((F125-E125)*1440,0),"")</f>
      </c>
      <c r="W125">
        <f>IF(S125=1,MIN(N(G125),V125),"")</f>
      </c>
      <c r="X125">
        <f>IF(S125=1,E125+(INT(V125/2)-INT(W125/2))/1440,"")</f>
      </c>
      <c r="Y125">
        <f>IF(S125=1,X125+W125/1440,"")</f>
      </c>
      <c r="Z125">
        <f>IF(S125=1,MIN(F125,IF(E125+U125&lt;=X125,E125+U125,E125+U125+W125/1440)),"")</f>
      </c>
      <c r="AA125">
        <f>IF(S125=1,INT(E125)+1,"")</f>
      </c>
      <c r="AB125">
        <f>IF(S125=1,IF(OR(WEEKDAY(AA125-1)=1,COUNTIF('Festivos 2026'!$A$5:$A$40,AA125-1)&gt;0),1,0),"")</f>
      </c>
      <c r="AC125">
        <f>IF(S125=1,IF(OR(WEEKDAY(AA125)=1,COUNTIF('Festivos 2026'!$A$5:$A$40,AA125)&gt;0),1,0),"")</f>
      </c>
      <c r="AD125">
        <f>IF(S125=1,IF(Y125&lt;=Z125,1,0),"")</f>
      </c>
      <c r="AE125">
        <f>IF(S125=1,MAX(0,MIN(Z125,AA125)-E125),"")</f>
      </c>
      <c r="AF125">
        <f>IF(S125=1,MAX(0,MIN(MIN(Z125,AA125),(AA125-1)+6/24)-E125)+MAX(0,MIN(Z125,AA125)-MAX(E125,(AA125-1)+19/24)),"")</f>
      </c>
      <c r="AG125">
        <f>IF(S125=1,MAX(0,Z125-MAX(E125,AA125)),"")</f>
      </c>
      <c r="AH125">
        <f>IF(S125=1,MAX(0,MIN(Z125,AA125+6/24)-MAX(E125,AA125))+MAX(0,Z125-MAX(MAX(E125,AA125),AA125+19/24)),"")</f>
      </c>
      <c r="AI125">
        <f>IF(S125=1,MAX(0,MIN(F125,AA125)-Z125),"")</f>
      </c>
      <c r="AJ125">
        <f>IF(S125=1,MAX(0,MIN(MIN(F125,AA125),(AA125-1)+6/24)-Z125)+MAX(0,MIN(F125,AA125)-MAX(Z125,(AA125-1)+19/24)),"")</f>
      </c>
      <c r="AK125">
        <f>IF(S125=1,MAX(0,F125-MAX(Z125,AA125)),"")</f>
      </c>
      <c r="AL125">
        <f>IF(S125=1,MAX(0,MIN(F125,AA125+6/24)-MAX(Z125,AA125))+MAX(0,F125-MAX(MAX(Z125,AA125),AA125+19/24)),"")</f>
      </c>
      <c r="AM125">
        <f>IF(S125=1,MAX(0,MIN(Y125,AA125)-X125),"")</f>
      </c>
      <c r="AN125">
        <f>IF(S125=1,MAX(0,MIN(MIN(Y125,AA125),(AA125-1)+6/24)-X125)+MAX(0,MIN(Y125,AA125)-MAX(X125,(AA125-1)+19/24)),"")</f>
      </c>
      <c r="AO125">
        <f>IF(S125=1,MAX(0,Y125-MAX(X125,AA125)),"")</f>
      </c>
      <c r="AP125">
        <f>IF(S125=1,MAX(0,MIN(Y125,AA125+6/24)-MAX(X125,AA125))+MAX(0,Y125-MAX(MAX(X125,AA125),AA125+19/24)),"")</f>
      </c>
      <c r="AQ125">
        <f>IF(S125=1,(AE125-AF125)-AD125*(AM125-AN125),"")</f>
      </c>
      <c r="AR125">
        <f>IF(S125=1,AF125-AD125*AN125,"")</f>
      </c>
      <c r="AS125">
        <f>IF(S125=1,(AI125-AJ125)-(1-AD125)*(AM125-AN125),"")</f>
      </c>
      <c r="AT125">
        <f>IF(S125=1,AJ125-(1-AD125)*AN125,"")</f>
      </c>
      <c r="AU125">
        <f>IF(S125=1,(AG125-AH125)-AD125*(AO125-AP125),"")</f>
      </c>
      <c r="AV125">
        <f>IF(S125=1,AH125-AD125*AP125,"")</f>
      </c>
      <c r="AW125">
        <f>IF(S125=1,(AK125-AL125)-(1-AD125)*(AO125-AP125),"")</f>
      </c>
      <c r="AX125">
        <f>IF(S125=1,AL125-(1-AD125)*AP125,"")</f>
      </c>
    </row>
    <row r="126" spans="1:50" x14ac:dyDescent="0.25">
      <c r="A126" s="14"/>
      <c r="B126" s="14"/>
      <c r="C126" s="15"/>
      <c r="D126" s="10">
        <f>IF(J126="","",J126*(K126*INDEX('Parámetros'!$E$5:$E$7,T126)+L126*INDEX('Parámetros'!$F$5:$F$7,T126)+M126*INDEX('Parámetros'!$G$5:$G$7,T126)+N126*INDEX('Parámetros'!$H$5:$H$7,T126)+O126*INDEX('Parámetros'!$I$5:$I$7,T126)+P126*INDEX('Parámetros'!$J$5:$J$7,T126)+Q126*INDEX('Parámetros'!$K$5:$K$7,T126)+R126*INDEX('Parámetros'!$L$5:$L$7,T126)))</f>
      </c>
      <c r="E126" s="16"/>
      <c r="F126" s="16"/>
      <c r="G126" s="14"/>
      <c r="H126" s="14"/>
      <c r="I126" s="12">
        <f>IF(AND(E126="",F126=""),"",IF(S126=1,(V126-W126)/60,"Revisa entrada y salida"))</f>
      </c>
      <c r="J126" s="13">
        <f>IF(OR(S126&lt;&gt;1,C126=""),"",C126/INDEX('Parámetros'!$D$5:$D$7,T126))</f>
      </c>
      <c r="K126" s="12">
        <f>IF(S126=1,ROUND(1440*((1-AB126)*AS126+(1-AC126)*AW126),0)/60,"")</f>
      </c>
      <c r="L126" s="12">
        <f>IF(S126=1,ROUND(1440*((1-AB126)*AT126+(1-AC126)*AX126),0)/60,"")</f>
      </c>
      <c r="M126" s="12">
        <f>IF(S126=1,ROUND(1440*((1-AB126)*AR126+(1-AC126)*AV126),0)/60,"")</f>
      </c>
      <c r="N126" s="12">
        <f>IF(S126=1,ROUND(1440*(IF(OR(H126="Sí",H126="Si"),AB126*AQ126+AC126*AU126,0)),0)/60,"")</f>
      </c>
      <c r="O126" s="12">
        <f>IF(S126=1,ROUND(1440*(IF(OR(H126="Sí",H126="Si"),0,AB126*AQ126+AC126*AU126)),0)/60,"")</f>
      </c>
      <c r="P126" s="12">
        <f>IF(S126=1,ROUND(1440*(AB126*AR126+AC126*AV126),0)/60,"")</f>
      </c>
      <c r="Q126" s="12">
        <f>IF(S126=1,ROUND(1440*(AB126*AS126+AC126*AW126),0)/60,"")</f>
      </c>
      <c r="R126" s="12">
        <f>IF(S126=1,ROUND(1440*(AB126*AT126+AC126*AX126),0)/60,"")</f>
      </c>
      <c r="S126">
        <f>IF(AND(ISNUMBER(E126),ISNUMBER(F126)),IF(AND(F126&gt;E126,YEAR(E126)=2026,(F126-E126)*1440&lt;=1140),1,0),0)</f>
      </c>
      <c r="T126">
        <f>IF(S126=1,MATCH(INT(E126),'Parámetros'!$A$5:$A$7,1),"")</f>
      </c>
      <c r="U126">
        <f>IF(S126=1,INDEX('Parámetros'!$C$5:$C$7,T126)/24,"")</f>
      </c>
      <c r="V126">
        <f>IF(S126=1,ROUND((F126-E126)*1440,0),"")</f>
      </c>
      <c r="W126">
        <f>IF(S126=1,MIN(N(G126),V126),"")</f>
      </c>
      <c r="X126">
        <f>IF(S126=1,E126+(INT(V126/2)-INT(W126/2))/1440,"")</f>
      </c>
      <c r="Y126">
        <f>IF(S126=1,X126+W126/1440,"")</f>
      </c>
      <c r="Z126">
        <f>IF(S126=1,MIN(F126,IF(E126+U126&lt;=X126,E126+U126,E126+U126+W126/1440)),"")</f>
      </c>
      <c r="AA126">
        <f>IF(S126=1,INT(E126)+1,"")</f>
      </c>
      <c r="AB126">
        <f>IF(S126=1,IF(OR(WEEKDAY(AA126-1)=1,COUNTIF('Festivos 2026'!$A$5:$A$40,AA126-1)&gt;0),1,0),"")</f>
      </c>
      <c r="AC126">
        <f>IF(S126=1,IF(OR(WEEKDAY(AA126)=1,COUNTIF('Festivos 2026'!$A$5:$A$40,AA126)&gt;0),1,0),"")</f>
      </c>
      <c r="AD126">
        <f>IF(S126=1,IF(Y126&lt;=Z126,1,0),"")</f>
      </c>
      <c r="AE126">
        <f>IF(S126=1,MAX(0,MIN(Z126,AA126)-E126),"")</f>
      </c>
      <c r="AF126">
        <f>IF(S126=1,MAX(0,MIN(MIN(Z126,AA126),(AA126-1)+6/24)-E126)+MAX(0,MIN(Z126,AA126)-MAX(E126,(AA126-1)+19/24)),"")</f>
      </c>
      <c r="AG126">
        <f>IF(S126=1,MAX(0,Z126-MAX(E126,AA126)),"")</f>
      </c>
      <c r="AH126">
        <f>IF(S126=1,MAX(0,MIN(Z126,AA126+6/24)-MAX(E126,AA126))+MAX(0,Z126-MAX(MAX(E126,AA126),AA126+19/24)),"")</f>
      </c>
      <c r="AI126">
        <f>IF(S126=1,MAX(0,MIN(F126,AA126)-Z126),"")</f>
      </c>
      <c r="AJ126">
        <f>IF(S126=1,MAX(0,MIN(MIN(F126,AA126),(AA126-1)+6/24)-Z126)+MAX(0,MIN(F126,AA126)-MAX(Z126,(AA126-1)+19/24)),"")</f>
      </c>
      <c r="AK126">
        <f>IF(S126=1,MAX(0,F126-MAX(Z126,AA126)),"")</f>
      </c>
      <c r="AL126">
        <f>IF(S126=1,MAX(0,MIN(F126,AA126+6/24)-MAX(Z126,AA126))+MAX(0,F126-MAX(MAX(Z126,AA126),AA126+19/24)),"")</f>
      </c>
      <c r="AM126">
        <f>IF(S126=1,MAX(0,MIN(Y126,AA126)-X126),"")</f>
      </c>
      <c r="AN126">
        <f>IF(S126=1,MAX(0,MIN(MIN(Y126,AA126),(AA126-1)+6/24)-X126)+MAX(0,MIN(Y126,AA126)-MAX(X126,(AA126-1)+19/24)),"")</f>
      </c>
      <c r="AO126">
        <f>IF(S126=1,MAX(0,Y126-MAX(X126,AA126)),"")</f>
      </c>
      <c r="AP126">
        <f>IF(S126=1,MAX(0,MIN(Y126,AA126+6/24)-MAX(X126,AA126))+MAX(0,Y126-MAX(MAX(X126,AA126),AA126+19/24)),"")</f>
      </c>
      <c r="AQ126">
        <f>IF(S126=1,(AE126-AF126)-AD126*(AM126-AN126),"")</f>
      </c>
      <c r="AR126">
        <f>IF(S126=1,AF126-AD126*AN126,"")</f>
      </c>
      <c r="AS126">
        <f>IF(S126=1,(AI126-AJ126)-(1-AD126)*(AM126-AN126),"")</f>
      </c>
      <c r="AT126">
        <f>IF(S126=1,AJ126-(1-AD126)*AN126,"")</f>
      </c>
      <c r="AU126">
        <f>IF(S126=1,(AG126-AH126)-AD126*(AO126-AP126),"")</f>
      </c>
      <c r="AV126">
        <f>IF(S126=1,AH126-AD126*AP126,"")</f>
      </c>
      <c r="AW126">
        <f>IF(S126=1,(AK126-AL126)-(1-AD126)*(AO126-AP126),"")</f>
      </c>
      <c r="AX126">
        <f>IF(S126=1,AL126-(1-AD126)*AP126,"")</f>
      </c>
    </row>
    <row r="127" spans="1:50" x14ac:dyDescent="0.25">
      <c r="A127" s="14"/>
      <c r="B127" s="14"/>
      <c r="C127" s="15"/>
      <c r="D127" s="10">
        <f>IF(J127="","",J127*(K127*INDEX('Parámetros'!$E$5:$E$7,T127)+L127*INDEX('Parámetros'!$F$5:$F$7,T127)+M127*INDEX('Parámetros'!$G$5:$G$7,T127)+N127*INDEX('Parámetros'!$H$5:$H$7,T127)+O127*INDEX('Parámetros'!$I$5:$I$7,T127)+P127*INDEX('Parámetros'!$J$5:$J$7,T127)+Q127*INDEX('Parámetros'!$K$5:$K$7,T127)+R127*INDEX('Parámetros'!$L$5:$L$7,T127)))</f>
      </c>
      <c r="E127" s="16"/>
      <c r="F127" s="16"/>
      <c r="G127" s="14"/>
      <c r="H127" s="14"/>
      <c r="I127" s="12">
        <f>IF(AND(E127="",F127=""),"",IF(S127=1,(V127-W127)/60,"Revisa entrada y salida"))</f>
      </c>
      <c r="J127" s="13">
        <f>IF(OR(S127&lt;&gt;1,C127=""),"",C127/INDEX('Parámetros'!$D$5:$D$7,T127))</f>
      </c>
      <c r="K127" s="12">
        <f>IF(S127=1,ROUND(1440*((1-AB127)*AS127+(1-AC127)*AW127),0)/60,"")</f>
      </c>
      <c r="L127" s="12">
        <f>IF(S127=1,ROUND(1440*((1-AB127)*AT127+(1-AC127)*AX127),0)/60,"")</f>
      </c>
      <c r="M127" s="12">
        <f>IF(S127=1,ROUND(1440*((1-AB127)*AR127+(1-AC127)*AV127),0)/60,"")</f>
      </c>
      <c r="N127" s="12">
        <f>IF(S127=1,ROUND(1440*(IF(OR(H127="Sí",H127="Si"),AB127*AQ127+AC127*AU127,0)),0)/60,"")</f>
      </c>
      <c r="O127" s="12">
        <f>IF(S127=1,ROUND(1440*(IF(OR(H127="Sí",H127="Si"),0,AB127*AQ127+AC127*AU127)),0)/60,"")</f>
      </c>
      <c r="P127" s="12">
        <f>IF(S127=1,ROUND(1440*(AB127*AR127+AC127*AV127),0)/60,"")</f>
      </c>
      <c r="Q127" s="12">
        <f>IF(S127=1,ROUND(1440*(AB127*AS127+AC127*AW127),0)/60,"")</f>
      </c>
      <c r="R127" s="12">
        <f>IF(S127=1,ROUND(1440*(AB127*AT127+AC127*AX127),0)/60,"")</f>
      </c>
      <c r="S127">
        <f>IF(AND(ISNUMBER(E127),ISNUMBER(F127)),IF(AND(F127&gt;E127,YEAR(E127)=2026,(F127-E127)*1440&lt;=1140),1,0),0)</f>
      </c>
      <c r="T127">
        <f>IF(S127=1,MATCH(INT(E127),'Parámetros'!$A$5:$A$7,1),"")</f>
      </c>
      <c r="U127">
        <f>IF(S127=1,INDEX('Parámetros'!$C$5:$C$7,T127)/24,"")</f>
      </c>
      <c r="V127">
        <f>IF(S127=1,ROUND((F127-E127)*1440,0),"")</f>
      </c>
      <c r="W127">
        <f>IF(S127=1,MIN(N(G127),V127),"")</f>
      </c>
      <c r="X127">
        <f>IF(S127=1,E127+(INT(V127/2)-INT(W127/2))/1440,"")</f>
      </c>
      <c r="Y127">
        <f>IF(S127=1,X127+W127/1440,"")</f>
      </c>
      <c r="Z127">
        <f>IF(S127=1,MIN(F127,IF(E127+U127&lt;=X127,E127+U127,E127+U127+W127/1440)),"")</f>
      </c>
      <c r="AA127">
        <f>IF(S127=1,INT(E127)+1,"")</f>
      </c>
      <c r="AB127">
        <f>IF(S127=1,IF(OR(WEEKDAY(AA127-1)=1,COUNTIF('Festivos 2026'!$A$5:$A$40,AA127-1)&gt;0),1,0),"")</f>
      </c>
      <c r="AC127">
        <f>IF(S127=1,IF(OR(WEEKDAY(AA127)=1,COUNTIF('Festivos 2026'!$A$5:$A$40,AA127)&gt;0),1,0),"")</f>
      </c>
      <c r="AD127">
        <f>IF(S127=1,IF(Y127&lt;=Z127,1,0),"")</f>
      </c>
      <c r="AE127">
        <f>IF(S127=1,MAX(0,MIN(Z127,AA127)-E127),"")</f>
      </c>
      <c r="AF127">
        <f>IF(S127=1,MAX(0,MIN(MIN(Z127,AA127),(AA127-1)+6/24)-E127)+MAX(0,MIN(Z127,AA127)-MAX(E127,(AA127-1)+19/24)),"")</f>
      </c>
      <c r="AG127">
        <f>IF(S127=1,MAX(0,Z127-MAX(E127,AA127)),"")</f>
      </c>
      <c r="AH127">
        <f>IF(S127=1,MAX(0,MIN(Z127,AA127+6/24)-MAX(E127,AA127))+MAX(0,Z127-MAX(MAX(E127,AA127),AA127+19/24)),"")</f>
      </c>
      <c r="AI127">
        <f>IF(S127=1,MAX(0,MIN(F127,AA127)-Z127),"")</f>
      </c>
      <c r="AJ127">
        <f>IF(S127=1,MAX(0,MIN(MIN(F127,AA127),(AA127-1)+6/24)-Z127)+MAX(0,MIN(F127,AA127)-MAX(Z127,(AA127-1)+19/24)),"")</f>
      </c>
      <c r="AK127">
        <f>IF(S127=1,MAX(0,F127-MAX(Z127,AA127)),"")</f>
      </c>
      <c r="AL127">
        <f>IF(S127=1,MAX(0,MIN(F127,AA127+6/24)-MAX(Z127,AA127))+MAX(0,F127-MAX(MAX(Z127,AA127),AA127+19/24)),"")</f>
      </c>
      <c r="AM127">
        <f>IF(S127=1,MAX(0,MIN(Y127,AA127)-X127),"")</f>
      </c>
      <c r="AN127">
        <f>IF(S127=1,MAX(0,MIN(MIN(Y127,AA127),(AA127-1)+6/24)-X127)+MAX(0,MIN(Y127,AA127)-MAX(X127,(AA127-1)+19/24)),"")</f>
      </c>
      <c r="AO127">
        <f>IF(S127=1,MAX(0,Y127-MAX(X127,AA127)),"")</f>
      </c>
      <c r="AP127">
        <f>IF(S127=1,MAX(0,MIN(Y127,AA127+6/24)-MAX(X127,AA127))+MAX(0,Y127-MAX(MAX(X127,AA127),AA127+19/24)),"")</f>
      </c>
      <c r="AQ127">
        <f>IF(S127=1,(AE127-AF127)-AD127*(AM127-AN127),"")</f>
      </c>
      <c r="AR127">
        <f>IF(S127=1,AF127-AD127*AN127,"")</f>
      </c>
      <c r="AS127">
        <f>IF(S127=1,(AI127-AJ127)-(1-AD127)*(AM127-AN127),"")</f>
      </c>
      <c r="AT127">
        <f>IF(S127=1,AJ127-(1-AD127)*AN127,"")</f>
      </c>
      <c r="AU127">
        <f>IF(S127=1,(AG127-AH127)-AD127*(AO127-AP127),"")</f>
      </c>
      <c r="AV127">
        <f>IF(S127=1,AH127-AD127*AP127,"")</f>
      </c>
      <c r="AW127">
        <f>IF(S127=1,(AK127-AL127)-(1-AD127)*(AO127-AP127),"")</f>
      </c>
      <c r="AX127">
        <f>IF(S127=1,AL127-(1-AD127)*AP127,"")</f>
      </c>
    </row>
    <row r="128" spans="1:50" x14ac:dyDescent="0.25">
      <c r="A128" s="14"/>
      <c r="B128" s="14"/>
      <c r="C128" s="15"/>
      <c r="D128" s="10">
        <f>IF(J128="","",J128*(K128*INDEX('Parámetros'!$E$5:$E$7,T128)+L128*INDEX('Parámetros'!$F$5:$F$7,T128)+M128*INDEX('Parámetros'!$G$5:$G$7,T128)+N128*INDEX('Parámetros'!$H$5:$H$7,T128)+O128*INDEX('Parámetros'!$I$5:$I$7,T128)+P128*INDEX('Parámetros'!$J$5:$J$7,T128)+Q128*INDEX('Parámetros'!$K$5:$K$7,T128)+R128*INDEX('Parámetros'!$L$5:$L$7,T128)))</f>
      </c>
      <c r="E128" s="16"/>
      <c r="F128" s="16"/>
      <c r="G128" s="14"/>
      <c r="H128" s="14"/>
      <c r="I128" s="12">
        <f>IF(AND(E128="",F128=""),"",IF(S128=1,(V128-W128)/60,"Revisa entrada y salida"))</f>
      </c>
      <c r="J128" s="13">
        <f>IF(OR(S128&lt;&gt;1,C128=""),"",C128/INDEX('Parámetros'!$D$5:$D$7,T128))</f>
      </c>
      <c r="K128" s="12">
        <f>IF(S128=1,ROUND(1440*((1-AB128)*AS128+(1-AC128)*AW128),0)/60,"")</f>
      </c>
      <c r="L128" s="12">
        <f>IF(S128=1,ROUND(1440*((1-AB128)*AT128+(1-AC128)*AX128),0)/60,"")</f>
      </c>
      <c r="M128" s="12">
        <f>IF(S128=1,ROUND(1440*((1-AB128)*AR128+(1-AC128)*AV128),0)/60,"")</f>
      </c>
      <c r="N128" s="12">
        <f>IF(S128=1,ROUND(1440*(IF(OR(H128="Sí",H128="Si"),AB128*AQ128+AC128*AU128,0)),0)/60,"")</f>
      </c>
      <c r="O128" s="12">
        <f>IF(S128=1,ROUND(1440*(IF(OR(H128="Sí",H128="Si"),0,AB128*AQ128+AC128*AU128)),0)/60,"")</f>
      </c>
      <c r="P128" s="12">
        <f>IF(S128=1,ROUND(1440*(AB128*AR128+AC128*AV128),0)/60,"")</f>
      </c>
      <c r="Q128" s="12">
        <f>IF(S128=1,ROUND(1440*(AB128*AS128+AC128*AW128),0)/60,"")</f>
      </c>
      <c r="R128" s="12">
        <f>IF(S128=1,ROUND(1440*(AB128*AT128+AC128*AX128),0)/60,"")</f>
      </c>
      <c r="S128">
        <f>IF(AND(ISNUMBER(E128),ISNUMBER(F128)),IF(AND(F128&gt;E128,YEAR(E128)=2026,(F128-E128)*1440&lt;=1140),1,0),0)</f>
      </c>
      <c r="T128">
        <f>IF(S128=1,MATCH(INT(E128),'Parámetros'!$A$5:$A$7,1),"")</f>
      </c>
      <c r="U128">
        <f>IF(S128=1,INDEX('Parámetros'!$C$5:$C$7,T128)/24,"")</f>
      </c>
      <c r="V128">
        <f>IF(S128=1,ROUND((F128-E128)*1440,0),"")</f>
      </c>
      <c r="W128">
        <f>IF(S128=1,MIN(N(G128),V128),"")</f>
      </c>
      <c r="X128">
        <f>IF(S128=1,E128+(INT(V128/2)-INT(W128/2))/1440,"")</f>
      </c>
      <c r="Y128">
        <f>IF(S128=1,X128+W128/1440,"")</f>
      </c>
      <c r="Z128">
        <f>IF(S128=1,MIN(F128,IF(E128+U128&lt;=X128,E128+U128,E128+U128+W128/1440)),"")</f>
      </c>
      <c r="AA128">
        <f>IF(S128=1,INT(E128)+1,"")</f>
      </c>
      <c r="AB128">
        <f>IF(S128=1,IF(OR(WEEKDAY(AA128-1)=1,COUNTIF('Festivos 2026'!$A$5:$A$40,AA128-1)&gt;0),1,0),"")</f>
      </c>
      <c r="AC128">
        <f>IF(S128=1,IF(OR(WEEKDAY(AA128)=1,COUNTIF('Festivos 2026'!$A$5:$A$40,AA128)&gt;0),1,0),"")</f>
      </c>
      <c r="AD128">
        <f>IF(S128=1,IF(Y128&lt;=Z128,1,0),"")</f>
      </c>
      <c r="AE128">
        <f>IF(S128=1,MAX(0,MIN(Z128,AA128)-E128),"")</f>
      </c>
      <c r="AF128">
        <f>IF(S128=1,MAX(0,MIN(MIN(Z128,AA128),(AA128-1)+6/24)-E128)+MAX(0,MIN(Z128,AA128)-MAX(E128,(AA128-1)+19/24)),"")</f>
      </c>
      <c r="AG128">
        <f>IF(S128=1,MAX(0,Z128-MAX(E128,AA128)),"")</f>
      </c>
      <c r="AH128">
        <f>IF(S128=1,MAX(0,MIN(Z128,AA128+6/24)-MAX(E128,AA128))+MAX(0,Z128-MAX(MAX(E128,AA128),AA128+19/24)),"")</f>
      </c>
      <c r="AI128">
        <f>IF(S128=1,MAX(0,MIN(F128,AA128)-Z128),"")</f>
      </c>
      <c r="AJ128">
        <f>IF(S128=1,MAX(0,MIN(MIN(F128,AA128),(AA128-1)+6/24)-Z128)+MAX(0,MIN(F128,AA128)-MAX(Z128,(AA128-1)+19/24)),"")</f>
      </c>
      <c r="AK128">
        <f>IF(S128=1,MAX(0,F128-MAX(Z128,AA128)),"")</f>
      </c>
      <c r="AL128">
        <f>IF(S128=1,MAX(0,MIN(F128,AA128+6/24)-MAX(Z128,AA128))+MAX(0,F128-MAX(MAX(Z128,AA128),AA128+19/24)),"")</f>
      </c>
      <c r="AM128">
        <f>IF(S128=1,MAX(0,MIN(Y128,AA128)-X128),"")</f>
      </c>
      <c r="AN128">
        <f>IF(S128=1,MAX(0,MIN(MIN(Y128,AA128),(AA128-1)+6/24)-X128)+MAX(0,MIN(Y128,AA128)-MAX(X128,(AA128-1)+19/24)),"")</f>
      </c>
      <c r="AO128">
        <f>IF(S128=1,MAX(0,Y128-MAX(X128,AA128)),"")</f>
      </c>
      <c r="AP128">
        <f>IF(S128=1,MAX(0,MIN(Y128,AA128+6/24)-MAX(X128,AA128))+MAX(0,Y128-MAX(MAX(X128,AA128),AA128+19/24)),"")</f>
      </c>
      <c r="AQ128">
        <f>IF(S128=1,(AE128-AF128)-AD128*(AM128-AN128),"")</f>
      </c>
      <c r="AR128">
        <f>IF(S128=1,AF128-AD128*AN128,"")</f>
      </c>
      <c r="AS128">
        <f>IF(S128=1,(AI128-AJ128)-(1-AD128)*(AM128-AN128),"")</f>
      </c>
      <c r="AT128">
        <f>IF(S128=1,AJ128-(1-AD128)*AN128,"")</f>
      </c>
      <c r="AU128">
        <f>IF(S128=1,(AG128-AH128)-AD128*(AO128-AP128),"")</f>
      </c>
      <c r="AV128">
        <f>IF(S128=1,AH128-AD128*AP128,"")</f>
      </c>
      <c r="AW128">
        <f>IF(S128=1,(AK128-AL128)-(1-AD128)*(AO128-AP128),"")</f>
      </c>
      <c r="AX128">
        <f>IF(S128=1,AL128-(1-AD128)*AP128,"")</f>
      </c>
    </row>
    <row r="129" spans="1:50" x14ac:dyDescent="0.25">
      <c r="A129" s="14"/>
      <c r="B129" s="14"/>
      <c r="C129" s="15"/>
      <c r="D129" s="10">
        <f>IF(J129="","",J129*(K129*INDEX('Parámetros'!$E$5:$E$7,T129)+L129*INDEX('Parámetros'!$F$5:$F$7,T129)+M129*INDEX('Parámetros'!$G$5:$G$7,T129)+N129*INDEX('Parámetros'!$H$5:$H$7,T129)+O129*INDEX('Parámetros'!$I$5:$I$7,T129)+P129*INDEX('Parámetros'!$J$5:$J$7,T129)+Q129*INDEX('Parámetros'!$K$5:$K$7,T129)+R129*INDEX('Parámetros'!$L$5:$L$7,T129)))</f>
      </c>
      <c r="E129" s="16"/>
      <c r="F129" s="16"/>
      <c r="G129" s="14"/>
      <c r="H129" s="14"/>
      <c r="I129" s="12">
        <f>IF(AND(E129="",F129=""),"",IF(S129=1,(V129-W129)/60,"Revisa entrada y salida"))</f>
      </c>
      <c r="J129" s="13">
        <f>IF(OR(S129&lt;&gt;1,C129=""),"",C129/INDEX('Parámetros'!$D$5:$D$7,T129))</f>
      </c>
      <c r="K129" s="12">
        <f>IF(S129=1,ROUND(1440*((1-AB129)*AS129+(1-AC129)*AW129),0)/60,"")</f>
      </c>
      <c r="L129" s="12">
        <f>IF(S129=1,ROUND(1440*((1-AB129)*AT129+(1-AC129)*AX129),0)/60,"")</f>
      </c>
      <c r="M129" s="12">
        <f>IF(S129=1,ROUND(1440*((1-AB129)*AR129+(1-AC129)*AV129),0)/60,"")</f>
      </c>
      <c r="N129" s="12">
        <f>IF(S129=1,ROUND(1440*(IF(OR(H129="Sí",H129="Si"),AB129*AQ129+AC129*AU129,0)),0)/60,"")</f>
      </c>
      <c r="O129" s="12">
        <f>IF(S129=1,ROUND(1440*(IF(OR(H129="Sí",H129="Si"),0,AB129*AQ129+AC129*AU129)),0)/60,"")</f>
      </c>
      <c r="P129" s="12">
        <f>IF(S129=1,ROUND(1440*(AB129*AR129+AC129*AV129),0)/60,"")</f>
      </c>
      <c r="Q129" s="12">
        <f>IF(S129=1,ROUND(1440*(AB129*AS129+AC129*AW129),0)/60,"")</f>
      </c>
      <c r="R129" s="12">
        <f>IF(S129=1,ROUND(1440*(AB129*AT129+AC129*AX129),0)/60,"")</f>
      </c>
      <c r="S129">
        <f>IF(AND(ISNUMBER(E129),ISNUMBER(F129)),IF(AND(F129&gt;E129,YEAR(E129)=2026,(F129-E129)*1440&lt;=1140),1,0),0)</f>
      </c>
      <c r="T129">
        <f>IF(S129=1,MATCH(INT(E129),'Parámetros'!$A$5:$A$7,1),"")</f>
      </c>
      <c r="U129">
        <f>IF(S129=1,INDEX('Parámetros'!$C$5:$C$7,T129)/24,"")</f>
      </c>
      <c r="V129">
        <f>IF(S129=1,ROUND((F129-E129)*1440,0),"")</f>
      </c>
      <c r="W129">
        <f>IF(S129=1,MIN(N(G129),V129),"")</f>
      </c>
      <c r="X129">
        <f>IF(S129=1,E129+(INT(V129/2)-INT(W129/2))/1440,"")</f>
      </c>
      <c r="Y129">
        <f>IF(S129=1,X129+W129/1440,"")</f>
      </c>
      <c r="Z129">
        <f>IF(S129=1,MIN(F129,IF(E129+U129&lt;=X129,E129+U129,E129+U129+W129/1440)),"")</f>
      </c>
      <c r="AA129">
        <f>IF(S129=1,INT(E129)+1,"")</f>
      </c>
      <c r="AB129">
        <f>IF(S129=1,IF(OR(WEEKDAY(AA129-1)=1,COUNTIF('Festivos 2026'!$A$5:$A$40,AA129-1)&gt;0),1,0),"")</f>
      </c>
      <c r="AC129">
        <f>IF(S129=1,IF(OR(WEEKDAY(AA129)=1,COUNTIF('Festivos 2026'!$A$5:$A$40,AA129)&gt;0),1,0),"")</f>
      </c>
      <c r="AD129">
        <f>IF(S129=1,IF(Y129&lt;=Z129,1,0),"")</f>
      </c>
      <c r="AE129">
        <f>IF(S129=1,MAX(0,MIN(Z129,AA129)-E129),"")</f>
      </c>
      <c r="AF129">
        <f>IF(S129=1,MAX(0,MIN(MIN(Z129,AA129),(AA129-1)+6/24)-E129)+MAX(0,MIN(Z129,AA129)-MAX(E129,(AA129-1)+19/24)),"")</f>
      </c>
      <c r="AG129">
        <f>IF(S129=1,MAX(0,Z129-MAX(E129,AA129)),"")</f>
      </c>
      <c r="AH129">
        <f>IF(S129=1,MAX(0,MIN(Z129,AA129+6/24)-MAX(E129,AA129))+MAX(0,Z129-MAX(MAX(E129,AA129),AA129+19/24)),"")</f>
      </c>
      <c r="AI129">
        <f>IF(S129=1,MAX(0,MIN(F129,AA129)-Z129),"")</f>
      </c>
      <c r="AJ129">
        <f>IF(S129=1,MAX(0,MIN(MIN(F129,AA129),(AA129-1)+6/24)-Z129)+MAX(0,MIN(F129,AA129)-MAX(Z129,(AA129-1)+19/24)),"")</f>
      </c>
      <c r="AK129">
        <f>IF(S129=1,MAX(0,F129-MAX(Z129,AA129)),"")</f>
      </c>
      <c r="AL129">
        <f>IF(S129=1,MAX(0,MIN(F129,AA129+6/24)-MAX(Z129,AA129))+MAX(0,F129-MAX(MAX(Z129,AA129),AA129+19/24)),"")</f>
      </c>
      <c r="AM129">
        <f>IF(S129=1,MAX(0,MIN(Y129,AA129)-X129),"")</f>
      </c>
      <c r="AN129">
        <f>IF(S129=1,MAX(0,MIN(MIN(Y129,AA129),(AA129-1)+6/24)-X129)+MAX(0,MIN(Y129,AA129)-MAX(X129,(AA129-1)+19/24)),"")</f>
      </c>
      <c r="AO129">
        <f>IF(S129=1,MAX(0,Y129-MAX(X129,AA129)),"")</f>
      </c>
      <c r="AP129">
        <f>IF(S129=1,MAX(0,MIN(Y129,AA129+6/24)-MAX(X129,AA129))+MAX(0,Y129-MAX(MAX(X129,AA129),AA129+19/24)),"")</f>
      </c>
      <c r="AQ129">
        <f>IF(S129=1,(AE129-AF129)-AD129*(AM129-AN129),"")</f>
      </c>
      <c r="AR129">
        <f>IF(S129=1,AF129-AD129*AN129,"")</f>
      </c>
      <c r="AS129">
        <f>IF(S129=1,(AI129-AJ129)-(1-AD129)*(AM129-AN129),"")</f>
      </c>
      <c r="AT129">
        <f>IF(S129=1,AJ129-(1-AD129)*AN129,"")</f>
      </c>
      <c r="AU129">
        <f>IF(S129=1,(AG129-AH129)-AD129*(AO129-AP129),"")</f>
      </c>
      <c r="AV129">
        <f>IF(S129=1,AH129-AD129*AP129,"")</f>
      </c>
      <c r="AW129">
        <f>IF(S129=1,(AK129-AL129)-(1-AD129)*(AO129-AP129),"")</f>
      </c>
      <c r="AX129">
        <f>IF(S129=1,AL129-(1-AD129)*AP129,"")</f>
      </c>
    </row>
    <row r="130" spans="1:50" x14ac:dyDescent="0.25">
      <c r="A130" s="14"/>
      <c r="B130" s="14"/>
      <c r="C130" s="15"/>
      <c r="D130" s="10">
        <f>IF(J130="","",J130*(K130*INDEX('Parámetros'!$E$5:$E$7,T130)+L130*INDEX('Parámetros'!$F$5:$F$7,T130)+M130*INDEX('Parámetros'!$G$5:$G$7,T130)+N130*INDEX('Parámetros'!$H$5:$H$7,T130)+O130*INDEX('Parámetros'!$I$5:$I$7,T130)+P130*INDEX('Parámetros'!$J$5:$J$7,T130)+Q130*INDEX('Parámetros'!$K$5:$K$7,T130)+R130*INDEX('Parámetros'!$L$5:$L$7,T130)))</f>
      </c>
      <c r="E130" s="16"/>
      <c r="F130" s="16"/>
      <c r="G130" s="14"/>
      <c r="H130" s="14"/>
      <c r="I130" s="12">
        <f>IF(AND(E130="",F130=""),"",IF(S130=1,(V130-W130)/60,"Revisa entrada y salida"))</f>
      </c>
      <c r="J130" s="13">
        <f>IF(OR(S130&lt;&gt;1,C130=""),"",C130/INDEX('Parámetros'!$D$5:$D$7,T130))</f>
      </c>
      <c r="K130" s="12">
        <f>IF(S130=1,ROUND(1440*((1-AB130)*AS130+(1-AC130)*AW130),0)/60,"")</f>
      </c>
      <c r="L130" s="12">
        <f>IF(S130=1,ROUND(1440*((1-AB130)*AT130+(1-AC130)*AX130),0)/60,"")</f>
      </c>
      <c r="M130" s="12">
        <f>IF(S130=1,ROUND(1440*((1-AB130)*AR130+(1-AC130)*AV130),0)/60,"")</f>
      </c>
      <c r="N130" s="12">
        <f>IF(S130=1,ROUND(1440*(IF(OR(H130="Sí",H130="Si"),AB130*AQ130+AC130*AU130,0)),0)/60,"")</f>
      </c>
      <c r="O130" s="12">
        <f>IF(S130=1,ROUND(1440*(IF(OR(H130="Sí",H130="Si"),0,AB130*AQ130+AC130*AU130)),0)/60,"")</f>
      </c>
      <c r="P130" s="12">
        <f>IF(S130=1,ROUND(1440*(AB130*AR130+AC130*AV130),0)/60,"")</f>
      </c>
      <c r="Q130" s="12">
        <f>IF(S130=1,ROUND(1440*(AB130*AS130+AC130*AW130),0)/60,"")</f>
      </c>
      <c r="R130" s="12">
        <f>IF(S130=1,ROUND(1440*(AB130*AT130+AC130*AX130),0)/60,"")</f>
      </c>
      <c r="S130">
        <f>IF(AND(ISNUMBER(E130),ISNUMBER(F130)),IF(AND(F130&gt;E130,YEAR(E130)=2026,(F130-E130)*1440&lt;=1140),1,0),0)</f>
      </c>
      <c r="T130">
        <f>IF(S130=1,MATCH(INT(E130),'Parámetros'!$A$5:$A$7,1),"")</f>
      </c>
      <c r="U130">
        <f>IF(S130=1,INDEX('Parámetros'!$C$5:$C$7,T130)/24,"")</f>
      </c>
      <c r="V130">
        <f>IF(S130=1,ROUND((F130-E130)*1440,0),"")</f>
      </c>
      <c r="W130">
        <f>IF(S130=1,MIN(N(G130),V130),"")</f>
      </c>
      <c r="X130">
        <f>IF(S130=1,E130+(INT(V130/2)-INT(W130/2))/1440,"")</f>
      </c>
      <c r="Y130">
        <f>IF(S130=1,X130+W130/1440,"")</f>
      </c>
      <c r="Z130">
        <f>IF(S130=1,MIN(F130,IF(E130+U130&lt;=X130,E130+U130,E130+U130+W130/1440)),"")</f>
      </c>
      <c r="AA130">
        <f>IF(S130=1,INT(E130)+1,"")</f>
      </c>
      <c r="AB130">
        <f>IF(S130=1,IF(OR(WEEKDAY(AA130-1)=1,COUNTIF('Festivos 2026'!$A$5:$A$40,AA130-1)&gt;0),1,0),"")</f>
      </c>
      <c r="AC130">
        <f>IF(S130=1,IF(OR(WEEKDAY(AA130)=1,COUNTIF('Festivos 2026'!$A$5:$A$40,AA130)&gt;0),1,0),"")</f>
      </c>
      <c r="AD130">
        <f>IF(S130=1,IF(Y130&lt;=Z130,1,0),"")</f>
      </c>
      <c r="AE130">
        <f>IF(S130=1,MAX(0,MIN(Z130,AA130)-E130),"")</f>
      </c>
      <c r="AF130">
        <f>IF(S130=1,MAX(0,MIN(MIN(Z130,AA130),(AA130-1)+6/24)-E130)+MAX(0,MIN(Z130,AA130)-MAX(E130,(AA130-1)+19/24)),"")</f>
      </c>
      <c r="AG130">
        <f>IF(S130=1,MAX(0,Z130-MAX(E130,AA130)),"")</f>
      </c>
      <c r="AH130">
        <f>IF(S130=1,MAX(0,MIN(Z130,AA130+6/24)-MAX(E130,AA130))+MAX(0,Z130-MAX(MAX(E130,AA130),AA130+19/24)),"")</f>
      </c>
      <c r="AI130">
        <f>IF(S130=1,MAX(0,MIN(F130,AA130)-Z130),"")</f>
      </c>
      <c r="AJ130">
        <f>IF(S130=1,MAX(0,MIN(MIN(F130,AA130),(AA130-1)+6/24)-Z130)+MAX(0,MIN(F130,AA130)-MAX(Z130,(AA130-1)+19/24)),"")</f>
      </c>
      <c r="AK130">
        <f>IF(S130=1,MAX(0,F130-MAX(Z130,AA130)),"")</f>
      </c>
      <c r="AL130">
        <f>IF(S130=1,MAX(0,MIN(F130,AA130+6/24)-MAX(Z130,AA130))+MAX(0,F130-MAX(MAX(Z130,AA130),AA130+19/24)),"")</f>
      </c>
      <c r="AM130">
        <f>IF(S130=1,MAX(0,MIN(Y130,AA130)-X130),"")</f>
      </c>
      <c r="AN130">
        <f>IF(S130=1,MAX(0,MIN(MIN(Y130,AA130),(AA130-1)+6/24)-X130)+MAX(0,MIN(Y130,AA130)-MAX(X130,(AA130-1)+19/24)),"")</f>
      </c>
      <c r="AO130">
        <f>IF(S130=1,MAX(0,Y130-MAX(X130,AA130)),"")</f>
      </c>
      <c r="AP130">
        <f>IF(S130=1,MAX(0,MIN(Y130,AA130+6/24)-MAX(X130,AA130))+MAX(0,Y130-MAX(MAX(X130,AA130),AA130+19/24)),"")</f>
      </c>
      <c r="AQ130">
        <f>IF(S130=1,(AE130-AF130)-AD130*(AM130-AN130),"")</f>
      </c>
      <c r="AR130">
        <f>IF(S130=1,AF130-AD130*AN130,"")</f>
      </c>
      <c r="AS130">
        <f>IF(S130=1,(AI130-AJ130)-(1-AD130)*(AM130-AN130),"")</f>
      </c>
      <c r="AT130">
        <f>IF(S130=1,AJ130-(1-AD130)*AN130,"")</f>
      </c>
      <c r="AU130">
        <f>IF(S130=1,(AG130-AH130)-AD130*(AO130-AP130),"")</f>
      </c>
      <c r="AV130">
        <f>IF(S130=1,AH130-AD130*AP130,"")</f>
      </c>
      <c r="AW130">
        <f>IF(S130=1,(AK130-AL130)-(1-AD130)*(AO130-AP130),"")</f>
      </c>
      <c r="AX130">
        <f>IF(S130=1,AL130-(1-AD130)*AP130,"")</f>
      </c>
    </row>
    <row r="131" spans="1:50" x14ac:dyDescent="0.25">
      <c r="A131" s="14"/>
      <c r="B131" s="14"/>
      <c r="C131" s="15"/>
      <c r="D131" s="10">
        <f>IF(J131="","",J131*(K131*INDEX('Parámetros'!$E$5:$E$7,T131)+L131*INDEX('Parámetros'!$F$5:$F$7,T131)+M131*INDEX('Parámetros'!$G$5:$G$7,T131)+N131*INDEX('Parámetros'!$H$5:$H$7,T131)+O131*INDEX('Parámetros'!$I$5:$I$7,T131)+P131*INDEX('Parámetros'!$J$5:$J$7,T131)+Q131*INDEX('Parámetros'!$K$5:$K$7,T131)+R131*INDEX('Parámetros'!$L$5:$L$7,T131)))</f>
      </c>
      <c r="E131" s="16"/>
      <c r="F131" s="16"/>
      <c r="G131" s="14"/>
      <c r="H131" s="14"/>
      <c r="I131" s="12">
        <f>IF(AND(E131="",F131=""),"",IF(S131=1,(V131-W131)/60,"Revisa entrada y salida"))</f>
      </c>
      <c r="J131" s="13">
        <f>IF(OR(S131&lt;&gt;1,C131=""),"",C131/INDEX('Parámetros'!$D$5:$D$7,T131))</f>
      </c>
      <c r="K131" s="12">
        <f>IF(S131=1,ROUND(1440*((1-AB131)*AS131+(1-AC131)*AW131),0)/60,"")</f>
      </c>
      <c r="L131" s="12">
        <f>IF(S131=1,ROUND(1440*((1-AB131)*AT131+(1-AC131)*AX131),0)/60,"")</f>
      </c>
      <c r="M131" s="12">
        <f>IF(S131=1,ROUND(1440*((1-AB131)*AR131+(1-AC131)*AV131),0)/60,"")</f>
      </c>
      <c r="N131" s="12">
        <f>IF(S131=1,ROUND(1440*(IF(OR(H131="Sí",H131="Si"),AB131*AQ131+AC131*AU131,0)),0)/60,"")</f>
      </c>
      <c r="O131" s="12">
        <f>IF(S131=1,ROUND(1440*(IF(OR(H131="Sí",H131="Si"),0,AB131*AQ131+AC131*AU131)),0)/60,"")</f>
      </c>
      <c r="P131" s="12">
        <f>IF(S131=1,ROUND(1440*(AB131*AR131+AC131*AV131),0)/60,"")</f>
      </c>
      <c r="Q131" s="12">
        <f>IF(S131=1,ROUND(1440*(AB131*AS131+AC131*AW131),0)/60,"")</f>
      </c>
      <c r="R131" s="12">
        <f>IF(S131=1,ROUND(1440*(AB131*AT131+AC131*AX131),0)/60,"")</f>
      </c>
      <c r="S131">
        <f>IF(AND(ISNUMBER(E131),ISNUMBER(F131)),IF(AND(F131&gt;E131,YEAR(E131)=2026,(F131-E131)*1440&lt;=1140),1,0),0)</f>
      </c>
      <c r="T131">
        <f>IF(S131=1,MATCH(INT(E131),'Parámetros'!$A$5:$A$7,1),"")</f>
      </c>
      <c r="U131">
        <f>IF(S131=1,INDEX('Parámetros'!$C$5:$C$7,T131)/24,"")</f>
      </c>
      <c r="V131">
        <f>IF(S131=1,ROUND((F131-E131)*1440,0),"")</f>
      </c>
      <c r="W131">
        <f>IF(S131=1,MIN(N(G131),V131),"")</f>
      </c>
      <c r="X131">
        <f>IF(S131=1,E131+(INT(V131/2)-INT(W131/2))/1440,"")</f>
      </c>
      <c r="Y131">
        <f>IF(S131=1,X131+W131/1440,"")</f>
      </c>
      <c r="Z131">
        <f>IF(S131=1,MIN(F131,IF(E131+U131&lt;=X131,E131+U131,E131+U131+W131/1440)),"")</f>
      </c>
      <c r="AA131">
        <f>IF(S131=1,INT(E131)+1,"")</f>
      </c>
      <c r="AB131">
        <f>IF(S131=1,IF(OR(WEEKDAY(AA131-1)=1,COUNTIF('Festivos 2026'!$A$5:$A$40,AA131-1)&gt;0),1,0),"")</f>
      </c>
      <c r="AC131">
        <f>IF(S131=1,IF(OR(WEEKDAY(AA131)=1,COUNTIF('Festivos 2026'!$A$5:$A$40,AA131)&gt;0),1,0),"")</f>
      </c>
      <c r="AD131">
        <f>IF(S131=1,IF(Y131&lt;=Z131,1,0),"")</f>
      </c>
      <c r="AE131">
        <f>IF(S131=1,MAX(0,MIN(Z131,AA131)-E131),"")</f>
      </c>
      <c r="AF131">
        <f>IF(S131=1,MAX(0,MIN(MIN(Z131,AA131),(AA131-1)+6/24)-E131)+MAX(0,MIN(Z131,AA131)-MAX(E131,(AA131-1)+19/24)),"")</f>
      </c>
      <c r="AG131">
        <f>IF(S131=1,MAX(0,Z131-MAX(E131,AA131)),"")</f>
      </c>
      <c r="AH131">
        <f>IF(S131=1,MAX(0,MIN(Z131,AA131+6/24)-MAX(E131,AA131))+MAX(0,Z131-MAX(MAX(E131,AA131),AA131+19/24)),"")</f>
      </c>
      <c r="AI131">
        <f>IF(S131=1,MAX(0,MIN(F131,AA131)-Z131),"")</f>
      </c>
      <c r="AJ131">
        <f>IF(S131=1,MAX(0,MIN(MIN(F131,AA131),(AA131-1)+6/24)-Z131)+MAX(0,MIN(F131,AA131)-MAX(Z131,(AA131-1)+19/24)),"")</f>
      </c>
      <c r="AK131">
        <f>IF(S131=1,MAX(0,F131-MAX(Z131,AA131)),"")</f>
      </c>
      <c r="AL131">
        <f>IF(S131=1,MAX(0,MIN(F131,AA131+6/24)-MAX(Z131,AA131))+MAX(0,F131-MAX(MAX(Z131,AA131),AA131+19/24)),"")</f>
      </c>
      <c r="AM131">
        <f>IF(S131=1,MAX(0,MIN(Y131,AA131)-X131),"")</f>
      </c>
      <c r="AN131">
        <f>IF(S131=1,MAX(0,MIN(MIN(Y131,AA131),(AA131-1)+6/24)-X131)+MAX(0,MIN(Y131,AA131)-MAX(X131,(AA131-1)+19/24)),"")</f>
      </c>
      <c r="AO131">
        <f>IF(S131=1,MAX(0,Y131-MAX(X131,AA131)),"")</f>
      </c>
      <c r="AP131">
        <f>IF(S131=1,MAX(0,MIN(Y131,AA131+6/24)-MAX(X131,AA131))+MAX(0,Y131-MAX(MAX(X131,AA131),AA131+19/24)),"")</f>
      </c>
      <c r="AQ131">
        <f>IF(S131=1,(AE131-AF131)-AD131*(AM131-AN131),"")</f>
      </c>
      <c r="AR131">
        <f>IF(S131=1,AF131-AD131*AN131,"")</f>
      </c>
      <c r="AS131">
        <f>IF(S131=1,(AI131-AJ131)-(1-AD131)*(AM131-AN131),"")</f>
      </c>
      <c r="AT131">
        <f>IF(S131=1,AJ131-(1-AD131)*AN131,"")</f>
      </c>
      <c r="AU131">
        <f>IF(S131=1,(AG131-AH131)-AD131*(AO131-AP131),"")</f>
      </c>
      <c r="AV131">
        <f>IF(S131=1,AH131-AD131*AP131,"")</f>
      </c>
      <c r="AW131">
        <f>IF(S131=1,(AK131-AL131)-(1-AD131)*(AO131-AP131),"")</f>
      </c>
      <c r="AX131">
        <f>IF(S131=1,AL131-(1-AD131)*AP131,"")</f>
      </c>
    </row>
    <row r="132" spans="1:50" x14ac:dyDescent="0.25">
      <c r="A132" s="14"/>
      <c r="B132" s="14"/>
      <c r="C132" s="15"/>
      <c r="D132" s="10">
        <f>IF(J132="","",J132*(K132*INDEX('Parámetros'!$E$5:$E$7,T132)+L132*INDEX('Parámetros'!$F$5:$F$7,T132)+M132*INDEX('Parámetros'!$G$5:$G$7,T132)+N132*INDEX('Parámetros'!$H$5:$H$7,T132)+O132*INDEX('Parámetros'!$I$5:$I$7,T132)+P132*INDEX('Parámetros'!$J$5:$J$7,T132)+Q132*INDEX('Parámetros'!$K$5:$K$7,T132)+R132*INDEX('Parámetros'!$L$5:$L$7,T132)))</f>
      </c>
      <c r="E132" s="16"/>
      <c r="F132" s="16"/>
      <c r="G132" s="14"/>
      <c r="H132" s="14"/>
      <c r="I132" s="12">
        <f>IF(AND(E132="",F132=""),"",IF(S132=1,(V132-W132)/60,"Revisa entrada y salida"))</f>
      </c>
      <c r="J132" s="13">
        <f>IF(OR(S132&lt;&gt;1,C132=""),"",C132/INDEX('Parámetros'!$D$5:$D$7,T132))</f>
      </c>
      <c r="K132" s="12">
        <f>IF(S132=1,ROUND(1440*((1-AB132)*AS132+(1-AC132)*AW132),0)/60,"")</f>
      </c>
      <c r="L132" s="12">
        <f>IF(S132=1,ROUND(1440*((1-AB132)*AT132+(1-AC132)*AX132),0)/60,"")</f>
      </c>
      <c r="M132" s="12">
        <f>IF(S132=1,ROUND(1440*((1-AB132)*AR132+(1-AC132)*AV132),0)/60,"")</f>
      </c>
      <c r="N132" s="12">
        <f>IF(S132=1,ROUND(1440*(IF(OR(H132="Sí",H132="Si"),AB132*AQ132+AC132*AU132,0)),0)/60,"")</f>
      </c>
      <c r="O132" s="12">
        <f>IF(S132=1,ROUND(1440*(IF(OR(H132="Sí",H132="Si"),0,AB132*AQ132+AC132*AU132)),0)/60,"")</f>
      </c>
      <c r="P132" s="12">
        <f>IF(S132=1,ROUND(1440*(AB132*AR132+AC132*AV132),0)/60,"")</f>
      </c>
      <c r="Q132" s="12">
        <f>IF(S132=1,ROUND(1440*(AB132*AS132+AC132*AW132),0)/60,"")</f>
      </c>
      <c r="R132" s="12">
        <f>IF(S132=1,ROUND(1440*(AB132*AT132+AC132*AX132),0)/60,"")</f>
      </c>
      <c r="S132">
        <f>IF(AND(ISNUMBER(E132),ISNUMBER(F132)),IF(AND(F132&gt;E132,YEAR(E132)=2026,(F132-E132)*1440&lt;=1140),1,0),0)</f>
      </c>
      <c r="T132">
        <f>IF(S132=1,MATCH(INT(E132),'Parámetros'!$A$5:$A$7,1),"")</f>
      </c>
      <c r="U132">
        <f>IF(S132=1,INDEX('Parámetros'!$C$5:$C$7,T132)/24,"")</f>
      </c>
      <c r="V132">
        <f>IF(S132=1,ROUND((F132-E132)*1440,0),"")</f>
      </c>
      <c r="W132">
        <f>IF(S132=1,MIN(N(G132),V132),"")</f>
      </c>
      <c r="X132">
        <f>IF(S132=1,E132+(INT(V132/2)-INT(W132/2))/1440,"")</f>
      </c>
      <c r="Y132">
        <f>IF(S132=1,X132+W132/1440,"")</f>
      </c>
      <c r="Z132">
        <f>IF(S132=1,MIN(F132,IF(E132+U132&lt;=X132,E132+U132,E132+U132+W132/1440)),"")</f>
      </c>
      <c r="AA132">
        <f>IF(S132=1,INT(E132)+1,"")</f>
      </c>
      <c r="AB132">
        <f>IF(S132=1,IF(OR(WEEKDAY(AA132-1)=1,COUNTIF('Festivos 2026'!$A$5:$A$40,AA132-1)&gt;0),1,0),"")</f>
      </c>
      <c r="AC132">
        <f>IF(S132=1,IF(OR(WEEKDAY(AA132)=1,COUNTIF('Festivos 2026'!$A$5:$A$40,AA132)&gt;0),1,0),"")</f>
      </c>
      <c r="AD132">
        <f>IF(S132=1,IF(Y132&lt;=Z132,1,0),"")</f>
      </c>
      <c r="AE132">
        <f>IF(S132=1,MAX(0,MIN(Z132,AA132)-E132),"")</f>
      </c>
      <c r="AF132">
        <f>IF(S132=1,MAX(0,MIN(MIN(Z132,AA132),(AA132-1)+6/24)-E132)+MAX(0,MIN(Z132,AA132)-MAX(E132,(AA132-1)+19/24)),"")</f>
      </c>
      <c r="AG132">
        <f>IF(S132=1,MAX(0,Z132-MAX(E132,AA132)),"")</f>
      </c>
      <c r="AH132">
        <f>IF(S132=1,MAX(0,MIN(Z132,AA132+6/24)-MAX(E132,AA132))+MAX(0,Z132-MAX(MAX(E132,AA132),AA132+19/24)),"")</f>
      </c>
      <c r="AI132">
        <f>IF(S132=1,MAX(0,MIN(F132,AA132)-Z132),"")</f>
      </c>
      <c r="AJ132">
        <f>IF(S132=1,MAX(0,MIN(MIN(F132,AA132),(AA132-1)+6/24)-Z132)+MAX(0,MIN(F132,AA132)-MAX(Z132,(AA132-1)+19/24)),"")</f>
      </c>
      <c r="AK132">
        <f>IF(S132=1,MAX(0,F132-MAX(Z132,AA132)),"")</f>
      </c>
      <c r="AL132">
        <f>IF(S132=1,MAX(0,MIN(F132,AA132+6/24)-MAX(Z132,AA132))+MAX(0,F132-MAX(MAX(Z132,AA132),AA132+19/24)),"")</f>
      </c>
      <c r="AM132">
        <f>IF(S132=1,MAX(0,MIN(Y132,AA132)-X132),"")</f>
      </c>
      <c r="AN132">
        <f>IF(S132=1,MAX(0,MIN(MIN(Y132,AA132),(AA132-1)+6/24)-X132)+MAX(0,MIN(Y132,AA132)-MAX(X132,(AA132-1)+19/24)),"")</f>
      </c>
      <c r="AO132">
        <f>IF(S132=1,MAX(0,Y132-MAX(X132,AA132)),"")</f>
      </c>
      <c r="AP132">
        <f>IF(S132=1,MAX(0,MIN(Y132,AA132+6/24)-MAX(X132,AA132))+MAX(0,Y132-MAX(MAX(X132,AA132),AA132+19/24)),"")</f>
      </c>
      <c r="AQ132">
        <f>IF(S132=1,(AE132-AF132)-AD132*(AM132-AN132),"")</f>
      </c>
      <c r="AR132">
        <f>IF(S132=1,AF132-AD132*AN132,"")</f>
      </c>
      <c r="AS132">
        <f>IF(S132=1,(AI132-AJ132)-(1-AD132)*(AM132-AN132),"")</f>
      </c>
      <c r="AT132">
        <f>IF(S132=1,AJ132-(1-AD132)*AN132,"")</f>
      </c>
      <c r="AU132">
        <f>IF(S132=1,(AG132-AH132)-AD132*(AO132-AP132),"")</f>
      </c>
      <c r="AV132">
        <f>IF(S132=1,AH132-AD132*AP132,"")</f>
      </c>
      <c r="AW132">
        <f>IF(S132=1,(AK132-AL132)-(1-AD132)*(AO132-AP132),"")</f>
      </c>
      <c r="AX132">
        <f>IF(S132=1,AL132-(1-AD132)*AP132,"")</f>
      </c>
    </row>
    <row r="133" spans="1:50" x14ac:dyDescent="0.25">
      <c r="A133" s="14"/>
      <c r="B133" s="14"/>
      <c r="C133" s="15"/>
      <c r="D133" s="10">
        <f>IF(J133="","",J133*(K133*INDEX('Parámetros'!$E$5:$E$7,T133)+L133*INDEX('Parámetros'!$F$5:$F$7,T133)+M133*INDEX('Parámetros'!$G$5:$G$7,T133)+N133*INDEX('Parámetros'!$H$5:$H$7,T133)+O133*INDEX('Parámetros'!$I$5:$I$7,T133)+P133*INDEX('Parámetros'!$J$5:$J$7,T133)+Q133*INDEX('Parámetros'!$K$5:$K$7,T133)+R133*INDEX('Parámetros'!$L$5:$L$7,T133)))</f>
      </c>
      <c r="E133" s="16"/>
      <c r="F133" s="16"/>
      <c r="G133" s="14"/>
      <c r="H133" s="14"/>
      <c r="I133" s="12">
        <f>IF(AND(E133="",F133=""),"",IF(S133=1,(V133-W133)/60,"Revisa entrada y salida"))</f>
      </c>
      <c r="J133" s="13">
        <f>IF(OR(S133&lt;&gt;1,C133=""),"",C133/INDEX('Parámetros'!$D$5:$D$7,T133))</f>
      </c>
      <c r="K133" s="12">
        <f>IF(S133=1,ROUND(1440*((1-AB133)*AS133+(1-AC133)*AW133),0)/60,"")</f>
      </c>
      <c r="L133" s="12">
        <f>IF(S133=1,ROUND(1440*((1-AB133)*AT133+(1-AC133)*AX133),0)/60,"")</f>
      </c>
      <c r="M133" s="12">
        <f>IF(S133=1,ROUND(1440*((1-AB133)*AR133+(1-AC133)*AV133),0)/60,"")</f>
      </c>
      <c r="N133" s="12">
        <f>IF(S133=1,ROUND(1440*(IF(OR(H133="Sí",H133="Si"),AB133*AQ133+AC133*AU133,0)),0)/60,"")</f>
      </c>
      <c r="O133" s="12">
        <f>IF(S133=1,ROUND(1440*(IF(OR(H133="Sí",H133="Si"),0,AB133*AQ133+AC133*AU133)),0)/60,"")</f>
      </c>
      <c r="P133" s="12">
        <f>IF(S133=1,ROUND(1440*(AB133*AR133+AC133*AV133),0)/60,"")</f>
      </c>
      <c r="Q133" s="12">
        <f>IF(S133=1,ROUND(1440*(AB133*AS133+AC133*AW133),0)/60,"")</f>
      </c>
      <c r="R133" s="12">
        <f>IF(S133=1,ROUND(1440*(AB133*AT133+AC133*AX133),0)/60,"")</f>
      </c>
      <c r="S133">
        <f>IF(AND(ISNUMBER(E133),ISNUMBER(F133)),IF(AND(F133&gt;E133,YEAR(E133)=2026,(F133-E133)*1440&lt;=1140),1,0),0)</f>
      </c>
      <c r="T133">
        <f>IF(S133=1,MATCH(INT(E133),'Parámetros'!$A$5:$A$7,1),"")</f>
      </c>
      <c r="U133">
        <f>IF(S133=1,INDEX('Parámetros'!$C$5:$C$7,T133)/24,"")</f>
      </c>
      <c r="V133">
        <f>IF(S133=1,ROUND((F133-E133)*1440,0),"")</f>
      </c>
      <c r="W133">
        <f>IF(S133=1,MIN(N(G133),V133),"")</f>
      </c>
      <c r="X133">
        <f>IF(S133=1,E133+(INT(V133/2)-INT(W133/2))/1440,"")</f>
      </c>
      <c r="Y133">
        <f>IF(S133=1,X133+W133/1440,"")</f>
      </c>
      <c r="Z133">
        <f>IF(S133=1,MIN(F133,IF(E133+U133&lt;=X133,E133+U133,E133+U133+W133/1440)),"")</f>
      </c>
      <c r="AA133">
        <f>IF(S133=1,INT(E133)+1,"")</f>
      </c>
      <c r="AB133">
        <f>IF(S133=1,IF(OR(WEEKDAY(AA133-1)=1,COUNTIF('Festivos 2026'!$A$5:$A$40,AA133-1)&gt;0),1,0),"")</f>
      </c>
      <c r="AC133">
        <f>IF(S133=1,IF(OR(WEEKDAY(AA133)=1,COUNTIF('Festivos 2026'!$A$5:$A$40,AA133)&gt;0),1,0),"")</f>
      </c>
      <c r="AD133">
        <f>IF(S133=1,IF(Y133&lt;=Z133,1,0),"")</f>
      </c>
      <c r="AE133">
        <f>IF(S133=1,MAX(0,MIN(Z133,AA133)-E133),"")</f>
      </c>
      <c r="AF133">
        <f>IF(S133=1,MAX(0,MIN(MIN(Z133,AA133),(AA133-1)+6/24)-E133)+MAX(0,MIN(Z133,AA133)-MAX(E133,(AA133-1)+19/24)),"")</f>
      </c>
      <c r="AG133">
        <f>IF(S133=1,MAX(0,Z133-MAX(E133,AA133)),"")</f>
      </c>
      <c r="AH133">
        <f>IF(S133=1,MAX(0,MIN(Z133,AA133+6/24)-MAX(E133,AA133))+MAX(0,Z133-MAX(MAX(E133,AA133),AA133+19/24)),"")</f>
      </c>
      <c r="AI133">
        <f>IF(S133=1,MAX(0,MIN(F133,AA133)-Z133),"")</f>
      </c>
      <c r="AJ133">
        <f>IF(S133=1,MAX(0,MIN(MIN(F133,AA133),(AA133-1)+6/24)-Z133)+MAX(0,MIN(F133,AA133)-MAX(Z133,(AA133-1)+19/24)),"")</f>
      </c>
      <c r="AK133">
        <f>IF(S133=1,MAX(0,F133-MAX(Z133,AA133)),"")</f>
      </c>
      <c r="AL133">
        <f>IF(S133=1,MAX(0,MIN(F133,AA133+6/24)-MAX(Z133,AA133))+MAX(0,F133-MAX(MAX(Z133,AA133),AA133+19/24)),"")</f>
      </c>
      <c r="AM133">
        <f>IF(S133=1,MAX(0,MIN(Y133,AA133)-X133),"")</f>
      </c>
      <c r="AN133">
        <f>IF(S133=1,MAX(0,MIN(MIN(Y133,AA133),(AA133-1)+6/24)-X133)+MAX(0,MIN(Y133,AA133)-MAX(X133,(AA133-1)+19/24)),"")</f>
      </c>
      <c r="AO133">
        <f>IF(S133=1,MAX(0,Y133-MAX(X133,AA133)),"")</f>
      </c>
      <c r="AP133">
        <f>IF(S133=1,MAX(0,MIN(Y133,AA133+6/24)-MAX(X133,AA133))+MAX(0,Y133-MAX(MAX(X133,AA133),AA133+19/24)),"")</f>
      </c>
      <c r="AQ133">
        <f>IF(S133=1,(AE133-AF133)-AD133*(AM133-AN133),"")</f>
      </c>
      <c r="AR133">
        <f>IF(S133=1,AF133-AD133*AN133,"")</f>
      </c>
      <c r="AS133">
        <f>IF(S133=1,(AI133-AJ133)-(1-AD133)*(AM133-AN133),"")</f>
      </c>
      <c r="AT133">
        <f>IF(S133=1,AJ133-(1-AD133)*AN133,"")</f>
      </c>
      <c r="AU133">
        <f>IF(S133=1,(AG133-AH133)-AD133*(AO133-AP133),"")</f>
      </c>
      <c r="AV133">
        <f>IF(S133=1,AH133-AD133*AP133,"")</f>
      </c>
      <c r="AW133">
        <f>IF(S133=1,(AK133-AL133)-(1-AD133)*(AO133-AP133),"")</f>
      </c>
      <c r="AX133">
        <f>IF(S133=1,AL133-(1-AD133)*AP133,"")</f>
      </c>
    </row>
    <row r="134" spans="1:50" x14ac:dyDescent="0.25">
      <c r="A134" s="14"/>
      <c r="B134" s="14"/>
      <c r="C134" s="15"/>
      <c r="D134" s="10">
        <f>IF(J134="","",J134*(K134*INDEX('Parámetros'!$E$5:$E$7,T134)+L134*INDEX('Parámetros'!$F$5:$F$7,T134)+M134*INDEX('Parámetros'!$G$5:$G$7,T134)+N134*INDEX('Parámetros'!$H$5:$H$7,T134)+O134*INDEX('Parámetros'!$I$5:$I$7,T134)+P134*INDEX('Parámetros'!$J$5:$J$7,T134)+Q134*INDEX('Parámetros'!$K$5:$K$7,T134)+R134*INDEX('Parámetros'!$L$5:$L$7,T134)))</f>
      </c>
      <c r="E134" s="16"/>
      <c r="F134" s="16"/>
      <c r="G134" s="14"/>
      <c r="H134" s="14"/>
      <c r="I134" s="12">
        <f>IF(AND(E134="",F134=""),"",IF(S134=1,(V134-W134)/60,"Revisa entrada y salida"))</f>
      </c>
      <c r="J134" s="13">
        <f>IF(OR(S134&lt;&gt;1,C134=""),"",C134/INDEX('Parámetros'!$D$5:$D$7,T134))</f>
      </c>
      <c r="K134" s="12">
        <f>IF(S134=1,ROUND(1440*((1-AB134)*AS134+(1-AC134)*AW134),0)/60,"")</f>
      </c>
      <c r="L134" s="12">
        <f>IF(S134=1,ROUND(1440*((1-AB134)*AT134+(1-AC134)*AX134),0)/60,"")</f>
      </c>
      <c r="M134" s="12">
        <f>IF(S134=1,ROUND(1440*((1-AB134)*AR134+(1-AC134)*AV134),0)/60,"")</f>
      </c>
      <c r="N134" s="12">
        <f>IF(S134=1,ROUND(1440*(IF(OR(H134="Sí",H134="Si"),AB134*AQ134+AC134*AU134,0)),0)/60,"")</f>
      </c>
      <c r="O134" s="12">
        <f>IF(S134=1,ROUND(1440*(IF(OR(H134="Sí",H134="Si"),0,AB134*AQ134+AC134*AU134)),0)/60,"")</f>
      </c>
      <c r="P134" s="12">
        <f>IF(S134=1,ROUND(1440*(AB134*AR134+AC134*AV134),0)/60,"")</f>
      </c>
      <c r="Q134" s="12">
        <f>IF(S134=1,ROUND(1440*(AB134*AS134+AC134*AW134),0)/60,"")</f>
      </c>
      <c r="R134" s="12">
        <f>IF(S134=1,ROUND(1440*(AB134*AT134+AC134*AX134),0)/60,"")</f>
      </c>
      <c r="S134">
        <f>IF(AND(ISNUMBER(E134),ISNUMBER(F134)),IF(AND(F134&gt;E134,YEAR(E134)=2026,(F134-E134)*1440&lt;=1140),1,0),0)</f>
      </c>
      <c r="T134">
        <f>IF(S134=1,MATCH(INT(E134),'Parámetros'!$A$5:$A$7,1),"")</f>
      </c>
      <c r="U134">
        <f>IF(S134=1,INDEX('Parámetros'!$C$5:$C$7,T134)/24,"")</f>
      </c>
      <c r="V134">
        <f>IF(S134=1,ROUND((F134-E134)*1440,0),"")</f>
      </c>
      <c r="W134">
        <f>IF(S134=1,MIN(N(G134),V134),"")</f>
      </c>
      <c r="X134">
        <f>IF(S134=1,E134+(INT(V134/2)-INT(W134/2))/1440,"")</f>
      </c>
      <c r="Y134">
        <f>IF(S134=1,X134+W134/1440,"")</f>
      </c>
      <c r="Z134">
        <f>IF(S134=1,MIN(F134,IF(E134+U134&lt;=X134,E134+U134,E134+U134+W134/1440)),"")</f>
      </c>
      <c r="AA134">
        <f>IF(S134=1,INT(E134)+1,"")</f>
      </c>
      <c r="AB134">
        <f>IF(S134=1,IF(OR(WEEKDAY(AA134-1)=1,COUNTIF('Festivos 2026'!$A$5:$A$40,AA134-1)&gt;0),1,0),"")</f>
      </c>
      <c r="AC134">
        <f>IF(S134=1,IF(OR(WEEKDAY(AA134)=1,COUNTIF('Festivos 2026'!$A$5:$A$40,AA134)&gt;0),1,0),"")</f>
      </c>
      <c r="AD134">
        <f>IF(S134=1,IF(Y134&lt;=Z134,1,0),"")</f>
      </c>
      <c r="AE134">
        <f>IF(S134=1,MAX(0,MIN(Z134,AA134)-E134),"")</f>
      </c>
      <c r="AF134">
        <f>IF(S134=1,MAX(0,MIN(MIN(Z134,AA134),(AA134-1)+6/24)-E134)+MAX(0,MIN(Z134,AA134)-MAX(E134,(AA134-1)+19/24)),"")</f>
      </c>
      <c r="AG134">
        <f>IF(S134=1,MAX(0,Z134-MAX(E134,AA134)),"")</f>
      </c>
      <c r="AH134">
        <f>IF(S134=1,MAX(0,MIN(Z134,AA134+6/24)-MAX(E134,AA134))+MAX(0,Z134-MAX(MAX(E134,AA134),AA134+19/24)),"")</f>
      </c>
      <c r="AI134">
        <f>IF(S134=1,MAX(0,MIN(F134,AA134)-Z134),"")</f>
      </c>
      <c r="AJ134">
        <f>IF(S134=1,MAX(0,MIN(MIN(F134,AA134),(AA134-1)+6/24)-Z134)+MAX(0,MIN(F134,AA134)-MAX(Z134,(AA134-1)+19/24)),"")</f>
      </c>
      <c r="AK134">
        <f>IF(S134=1,MAX(0,F134-MAX(Z134,AA134)),"")</f>
      </c>
      <c r="AL134">
        <f>IF(S134=1,MAX(0,MIN(F134,AA134+6/24)-MAX(Z134,AA134))+MAX(0,F134-MAX(MAX(Z134,AA134),AA134+19/24)),"")</f>
      </c>
      <c r="AM134">
        <f>IF(S134=1,MAX(0,MIN(Y134,AA134)-X134),"")</f>
      </c>
      <c r="AN134">
        <f>IF(S134=1,MAX(0,MIN(MIN(Y134,AA134),(AA134-1)+6/24)-X134)+MAX(0,MIN(Y134,AA134)-MAX(X134,(AA134-1)+19/24)),"")</f>
      </c>
      <c r="AO134">
        <f>IF(S134=1,MAX(0,Y134-MAX(X134,AA134)),"")</f>
      </c>
      <c r="AP134">
        <f>IF(S134=1,MAX(0,MIN(Y134,AA134+6/24)-MAX(X134,AA134))+MAX(0,Y134-MAX(MAX(X134,AA134),AA134+19/24)),"")</f>
      </c>
      <c r="AQ134">
        <f>IF(S134=1,(AE134-AF134)-AD134*(AM134-AN134),"")</f>
      </c>
      <c r="AR134">
        <f>IF(S134=1,AF134-AD134*AN134,"")</f>
      </c>
      <c r="AS134">
        <f>IF(S134=1,(AI134-AJ134)-(1-AD134)*(AM134-AN134),"")</f>
      </c>
      <c r="AT134">
        <f>IF(S134=1,AJ134-(1-AD134)*AN134,"")</f>
      </c>
      <c r="AU134">
        <f>IF(S134=1,(AG134-AH134)-AD134*(AO134-AP134),"")</f>
      </c>
      <c r="AV134">
        <f>IF(S134=1,AH134-AD134*AP134,"")</f>
      </c>
      <c r="AW134">
        <f>IF(S134=1,(AK134-AL134)-(1-AD134)*(AO134-AP134),"")</f>
      </c>
      <c r="AX134">
        <f>IF(S134=1,AL134-(1-AD134)*AP134,"")</f>
      </c>
    </row>
    <row r="135" spans="1:50" x14ac:dyDescent="0.25">
      <c r="A135" s="14"/>
      <c r="B135" s="14"/>
      <c r="C135" s="15"/>
      <c r="D135" s="10">
        <f>IF(J135="","",J135*(K135*INDEX('Parámetros'!$E$5:$E$7,T135)+L135*INDEX('Parámetros'!$F$5:$F$7,T135)+M135*INDEX('Parámetros'!$G$5:$G$7,T135)+N135*INDEX('Parámetros'!$H$5:$H$7,T135)+O135*INDEX('Parámetros'!$I$5:$I$7,T135)+P135*INDEX('Parámetros'!$J$5:$J$7,T135)+Q135*INDEX('Parámetros'!$K$5:$K$7,T135)+R135*INDEX('Parámetros'!$L$5:$L$7,T135)))</f>
      </c>
      <c r="E135" s="16"/>
      <c r="F135" s="16"/>
      <c r="G135" s="14"/>
      <c r="H135" s="14"/>
      <c r="I135" s="12">
        <f>IF(AND(E135="",F135=""),"",IF(S135=1,(V135-W135)/60,"Revisa entrada y salida"))</f>
      </c>
      <c r="J135" s="13">
        <f>IF(OR(S135&lt;&gt;1,C135=""),"",C135/INDEX('Parámetros'!$D$5:$D$7,T135))</f>
      </c>
      <c r="K135" s="12">
        <f>IF(S135=1,ROUND(1440*((1-AB135)*AS135+(1-AC135)*AW135),0)/60,"")</f>
      </c>
      <c r="L135" s="12">
        <f>IF(S135=1,ROUND(1440*((1-AB135)*AT135+(1-AC135)*AX135),0)/60,"")</f>
      </c>
      <c r="M135" s="12">
        <f>IF(S135=1,ROUND(1440*((1-AB135)*AR135+(1-AC135)*AV135),0)/60,"")</f>
      </c>
      <c r="N135" s="12">
        <f>IF(S135=1,ROUND(1440*(IF(OR(H135="Sí",H135="Si"),AB135*AQ135+AC135*AU135,0)),0)/60,"")</f>
      </c>
      <c r="O135" s="12">
        <f>IF(S135=1,ROUND(1440*(IF(OR(H135="Sí",H135="Si"),0,AB135*AQ135+AC135*AU135)),0)/60,"")</f>
      </c>
      <c r="P135" s="12">
        <f>IF(S135=1,ROUND(1440*(AB135*AR135+AC135*AV135),0)/60,"")</f>
      </c>
      <c r="Q135" s="12">
        <f>IF(S135=1,ROUND(1440*(AB135*AS135+AC135*AW135),0)/60,"")</f>
      </c>
      <c r="R135" s="12">
        <f>IF(S135=1,ROUND(1440*(AB135*AT135+AC135*AX135),0)/60,"")</f>
      </c>
      <c r="S135">
        <f>IF(AND(ISNUMBER(E135),ISNUMBER(F135)),IF(AND(F135&gt;E135,YEAR(E135)=2026,(F135-E135)*1440&lt;=1140),1,0),0)</f>
      </c>
      <c r="T135">
        <f>IF(S135=1,MATCH(INT(E135),'Parámetros'!$A$5:$A$7,1),"")</f>
      </c>
      <c r="U135">
        <f>IF(S135=1,INDEX('Parámetros'!$C$5:$C$7,T135)/24,"")</f>
      </c>
      <c r="V135">
        <f>IF(S135=1,ROUND((F135-E135)*1440,0),"")</f>
      </c>
      <c r="W135">
        <f>IF(S135=1,MIN(N(G135),V135),"")</f>
      </c>
      <c r="X135">
        <f>IF(S135=1,E135+(INT(V135/2)-INT(W135/2))/1440,"")</f>
      </c>
      <c r="Y135">
        <f>IF(S135=1,X135+W135/1440,"")</f>
      </c>
      <c r="Z135">
        <f>IF(S135=1,MIN(F135,IF(E135+U135&lt;=X135,E135+U135,E135+U135+W135/1440)),"")</f>
      </c>
      <c r="AA135">
        <f>IF(S135=1,INT(E135)+1,"")</f>
      </c>
      <c r="AB135">
        <f>IF(S135=1,IF(OR(WEEKDAY(AA135-1)=1,COUNTIF('Festivos 2026'!$A$5:$A$40,AA135-1)&gt;0),1,0),"")</f>
      </c>
      <c r="AC135">
        <f>IF(S135=1,IF(OR(WEEKDAY(AA135)=1,COUNTIF('Festivos 2026'!$A$5:$A$40,AA135)&gt;0),1,0),"")</f>
      </c>
      <c r="AD135">
        <f>IF(S135=1,IF(Y135&lt;=Z135,1,0),"")</f>
      </c>
      <c r="AE135">
        <f>IF(S135=1,MAX(0,MIN(Z135,AA135)-E135),"")</f>
      </c>
      <c r="AF135">
        <f>IF(S135=1,MAX(0,MIN(MIN(Z135,AA135),(AA135-1)+6/24)-E135)+MAX(0,MIN(Z135,AA135)-MAX(E135,(AA135-1)+19/24)),"")</f>
      </c>
      <c r="AG135">
        <f>IF(S135=1,MAX(0,Z135-MAX(E135,AA135)),"")</f>
      </c>
      <c r="AH135">
        <f>IF(S135=1,MAX(0,MIN(Z135,AA135+6/24)-MAX(E135,AA135))+MAX(0,Z135-MAX(MAX(E135,AA135),AA135+19/24)),"")</f>
      </c>
      <c r="AI135">
        <f>IF(S135=1,MAX(0,MIN(F135,AA135)-Z135),"")</f>
      </c>
      <c r="AJ135">
        <f>IF(S135=1,MAX(0,MIN(MIN(F135,AA135),(AA135-1)+6/24)-Z135)+MAX(0,MIN(F135,AA135)-MAX(Z135,(AA135-1)+19/24)),"")</f>
      </c>
      <c r="AK135">
        <f>IF(S135=1,MAX(0,F135-MAX(Z135,AA135)),"")</f>
      </c>
      <c r="AL135">
        <f>IF(S135=1,MAX(0,MIN(F135,AA135+6/24)-MAX(Z135,AA135))+MAX(0,F135-MAX(MAX(Z135,AA135),AA135+19/24)),"")</f>
      </c>
      <c r="AM135">
        <f>IF(S135=1,MAX(0,MIN(Y135,AA135)-X135),"")</f>
      </c>
      <c r="AN135">
        <f>IF(S135=1,MAX(0,MIN(MIN(Y135,AA135),(AA135-1)+6/24)-X135)+MAX(0,MIN(Y135,AA135)-MAX(X135,(AA135-1)+19/24)),"")</f>
      </c>
      <c r="AO135">
        <f>IF(S135=1,MAX(0,Y135-MAX(X135,AA135)),"")</f>
      </c>
      <c r="AP135">
        <f>IF(S135=1,MAX(0,MIN(Y135,AA135+6/24)-MAX(X135,AA135))+MAX(0,Y135-MAX(MAX(X135,AA135),AA135+19/24)),"")</f>
      </c>
      <c r="AQ135">
        <f>IF(S135=1,(AE135-AF135)-AD135*(AM135-AN135),"")</f>
      </c>
      <c r="AR135">
        <f>IF(S135=1,AF135-AD135*AN135,"")</f>
      </c>
      <c r="AS135">
        <f>IF(S135=1,(AI135-AJ135)-(1-AD135)*(AM135-AN135),"")</f>
      </c>
      <c r="AT135">
        <f>IF(S135=1,AJ135-(1-AD135)*AN135,"")</f>
      </c>
      <c r="AU135">
        <f>IF(S135=1,(AG135-AH135)-AD135*(AO135-AP135),"")</f>
      </c>
      <c r="AV135">
        <f>IF(S135=1,AH135-AD135*AP135,"")</f>
      </c>
      <c r="AW135">
        <f>IF(S135=1,(AK135-AL135)-(1-AD135)*(AO135-AP135),"")</f>
      </c>
      <c r="AX135">
        <f>IF(S135=1,AL135-(1-AD135)*AP135,"")</f>
      </c>
    </row>
    <row r="136" spans="1:50" x14ac:dyDescent="0.25">
      <c r="A136" s="14"/>
      <c r="B136" s="14"/>
      <c r="C136" s="15"/>
      <c r="D136" s="10">
        <f>IF(J136="","",J136*(K136*INDEX('Parámetros'!$E$5:$E$7,T136)+L136*INDEX('Parámetros'!$F$5:$F$7,T136)+M136*INDEX('Parámetros'!$G$5:$G$7,T136)+N136*INDEX('Parámetros'!$H$5:$H$7,T136)+O136*INDEX('Parámetros'!$I$5:$I$7,T136)+P136*INDEX('Parámetros'!$J$5:$J$7,T136)+Q136*INDEX('Parámetros'!$K$5:$K$7,T136)+R136*INDEX('Parámetros'!$L$5:$L$7,T136)))</f>
      </c>
      <c r="E136" s="16"/>
      <c r="F136" s="16"/>
      <c r="G136" s="14"/>
      <c r="H136" s="14"/>
      <c r="I136" s="12">
        <f>IF(AND(E136="",F136=""),"",IF(S136=1,(V136-W136)/60,"Revisa entrada y salida"))</f>
      </c>
      <c r="J136" s="13">
        <f>IF(OR(S136&lt;&gt;1,C136=""),"",C136/INDEX('Parámetros'!$D$5:$D$7,T136))</f>
      </c>
      <c r="K136" s="12">
        <f>IF(S136=1,ROUND(1440*((1-AB136)*AS136+(1-AC136)*AW136),0)/60,"")</f>
      </c>
      <c r="L136" s="12">
        <f>IF(S136=1,ROUND(1440*((1-AB136)*AT136+(1-AC136)*AX136),0)/60,"")</f>
      </c>
      <c r="M136" s="12">
        <f>IF(S136=1,ROUND(1440*((1-AB136)*AR136+(1-AC136)*AV136),0)/60,"")</f>
      </c>
      <c r="N136" s="12">
        <f>IF(S136=1,ROUND(1440*(IF(OR(H136="Sí",H136="Si"),AB136*AQ136+AC136*AU136,0)),0)/60,"")</f>
      </c>
      <c r="O136" s="12">
        <f>IF(S136=1,ROUND(1440*(IF(OR(H136="Sí",H136="Si"),0,AB136*AQ136+AC136*AU136)),0)/60,"")</f>
      </c>
      <c r="P136" s="12">
        <f>IF(S136=1,ROUND(1440*(AB136*AR136+AC136*AV136),0)/60,"")</f>
      </c>
      <c r="Q136" s="12">
        <f>IF(S136=1,ROUND(1440*(AB136*AS136+AC136*AW136),0)/60,"")</f>
      </c>
      <c r="R136" s="12">
        <f>IF(S136=1,ROUND(1440*(AB136*AT136+AC136*AX136),0)/60,"")</f>
      </c>
      <c r="S136">
        <f>IF(AND(ISNUMBER(E136),ISNUMBER(F136)),IF(AND(F136&gt;E136,YEAR(E136)=2026,(F136-E136)*1440&lt;=1140),1,0),0)</f>
      </c>
      <c r="T136">
        <f>IF(S136=1,MATCH(INT(E136),'Parámetros'!$A$5:$A$7,1),"")</f>
      </c>
      <c r="U136">
        <f>IF(S136=1,INDEX('Parámetros'!$C$5:$C$7,T136)/24,"")</f>
      </c>
      <c r="V136">
        <f>IF(S136=1,ROUND((F136-E136)*1440,0),"")</f>
      </c>
      <c r="W136">
        <f>IF(S136=1,MIN(N(G136),V136),"")</f>
      </c>
      <c r="X136">
        <f>IF(S136=1,E136+(INT(V136/2)-INT(W136/2))/1440,"")</f>
      </c>
      <c r="Y136">
        <f>IF(S136=1,X136+W136/1440,"")</f>
      </c>
      <c r="Z136">
        <f>IF(S136=1,MIN(F136,IF(E136+U136&lt;=X136,E136+U136,E136+U136+W136/1440)),"")</f>
      </c>
      <c r="AA136">
        <f>IF(S136=1,INT(E136)+1,"")</f>
      </c>
      <c r="AB136">
        <f>IF(S136=1,IF(OR(WEEKDAY(AA136-1)=1,COUNTIF('Festivos 2026'!$A$5:$A$40,AA136-1)&gt;0),1,0),"")</f>
      </c>
      <c r="AC136">
        <f>IF(S136=1,IF(OR(WEEKDAY(AA136)=1,COUNTIF('Festivos 2026'!$A$5:$A$40,AA136)&gt;0),1,0),"")</f>
      </c>
      <c r="AD136">
        <f>IF(S136=1,IF(Y136&lt;=Z136,1,0),"")</f>
      </c>
      <c r="AE136">
        <f>IF(S136=1,MAX(0,MIN(Z136,AA136)-E136),"")</f>
      </c>
      <c r="AF136">
        <f>IF(S136=1,MAX(0,MIN(MIN(Z136,AA136),(AA136-1)+6/24)-E136)+MAX(0,MIN(Z136,AA136)-MAX(E136,(AA136-1)+19/24)),"")</f>
      </c>
      <c r="AG136">
        <f>IF(S136=1,MAX(0,Z136-MAX(E136,AA136)),"")</f>
      </c>
      <c r="AH136">
        <f>IF(S136=1,MAX(0,MIN(Z136,AA136+6/24)-MAX(E136,AA136))+MAX(0,Z136-MAX(MAX(E136,AA136),AA136+19/24)),"")</f>
      </c>
      <c r="AI136">
        <f>IF(S136=1,MAX(0,MIN(F136,AA136)-Z136),"")</f>
      </c>
      <c r="AJ136">
        <f>IF(S136=1,MAX(0,MIN(MIN(F136,AA136),(AA136-1)+6/24)-Z136)+MAX(0,MIN(F136,AA136)-MAX(Z136,(AA136-1)+19/24)),"")</f>
      </c>
      <c r="AK136">
        <f>IF(S136=1,MAX(0,F136-MAX(Z136,AA136)),"")</f>
      </c>
      <c r="AL136">
        <f>IF(S136=1,MAX(0,MIN(F136,AA136+6/24)-MAX(Z136,AA136))+MAX(0,F136-MAX(MAX(Z136,AA136),AA136+19/24)),"")</f>
      </c>
      <c r="AM136">
        <f>IF(S136=1,MAX(0,MIN(Y136,AA136)-X136),"")</f>
      </c>
      <c r="AN136">
        <f>IF(S136=1,MAX(0,MIN(MIN(Y136,AA136),(AA136-1)+6/24)-X136)+MAX(0,MIN(Y136,AA136)-MAX(X136,(AA136-1)+19/24)),"")</f>
      </c>
      <c r="AO136">
        <f>IF(S136=1,MAX(0,Y136-MAX(X136,AA136)),"")</f>
      </c>
      <c r="AP136">
        <f>IF(S136=1,MAX(0,MIN(Y136,AA136+6/24)-MAX(X136,AA136))+MAX(0,Y136-MAX(MAX(X136,AA136),AA136+19/24)),"")</f>
      </c>
      <c r="AQ136">
        <f>IF(S136=1,(AE136-AF136)-AD136*(AM136-AN136),"")</f>
      </c>
      <c r="AR136">
        <f>IF(S136=1,AF136-AD136*AN136,"")</f>
      </c>
      <c r="AS136">
        <f>IF(S136=1,(AI136-AJ136)-(1-AD136)*(AM136-AN136),"")</f>
      </c>
      <c r="AT136">
        <f>IF(S136=1,AJ136-(1-AD136)*AN136,"")</f>
      </c>
      <c r="AU136">
        <f>IF(S136=1,(AG136-AH136)-AD136*(AO136-AP136),"")</f>
      </c>
      <c r="AV136">
        <f>IF(S136=1,AH136-AD136*AP136,"")</f>
      </c>
      <c r="AW136">
        <f>IF(S136=1,(AK136-AL136)-(1-AD136)*(AO136-AP136),"")</f>
      </c>
      <c r="AX136">
        <f>IF(S136=1,AL136-(1-AD136)*AP136,"")</f>
      </c>
    </row>
    <row r="137" spans="1:50" x14ac:dyDescent="0.25">
      <c r="A137" s="14"/>
      <c r="B137" s="14"/>
      <c r="C137" s="15"/>
      <c r="D137" s="10">
        <f>IF(J137="","",J137*(K137*INDEX('Parámetros'!$E$5:$E$7,T137)+L137*INDEX('Parámetros'!$F$5:$F$7,T137)+M137*INDEX('Parámetros'!$G$5:$G$7,T137)+N137*INDEX('Parámetros'!$H$5:$H$7,T137)+O137*INDEX('Parámetros'!$I$5:$I$7,T137)+P137*INDEX('Parámetros'!$J$5:$J$7,T137)+Q137*INDEX('Parámetros'!$K$5:$K$7,T137)+R137*INDEX('Parámetros'!$L$5:$L$7,T137)))</f>
      </c>
      <c r="E137" s="16"/>
      <c r="F137" s="16"/>
      <c r="G137" s="14"/>
      <c r="H137" s="14"/>
      <c r="I137" s="12">
        <f>IF(AND(E137="",F137=""),"",IF(S137=1,(V137-W137)/60,"Revisa entrada y salida"))</f>
      </c>
      <c r="J137" s="13">
        <f>IF(OR(S137&lt;&gt;1,C137=""),"",C137/INDEX('Parámetros'!$D$5:$D$7,T137))</f>
      </c>
      <c r="K137" s="12">
        <f>IF(S137=1,ROUND(1440*((1-AB137)*AS137+(1-AC137)*AW137),0)/60,"")</f>
      </c>
      <c r="L137" s="12">
        <f>IF(S137=1,ROUND(1440*((1-AB137)*AT137+(1-AC137)*AX137),0)/60,"")</f>
      </c>
      <c r="M137" s="12">
        <f>IF(S137=1,ROUND(1440*((1-AB137)*AR137+(1-AC137)*AV137),0)/60,"")</f>
      </c>
      <c r="N137" s="12">
        <f>IF(S137=1,ROUND(1440*(IF(OR(H137="Sí",H137="Si"),AB137*AQ137+AC137*AU137,0)),0)/60,"")</f>
      </c>
      <c r="O137" s="12">
        <f>IF(S137=1,ROUND(1440*(IF(OR(H137="Sí",H137="Si"),0,AB137*AQ137+AC137*AU137)),0)/60,"")</f>
      </c>
      <c r="P137" s="12">
        <f>IF(S137=1,ROUND(1440*(AB137*AR137+AC137*AV137),0)/60,"")</f>
      </c>
      <c r="Q137" s="12">
        <f>IF(S137=1,ROUND(1440*(AB137*AS137+AC137*AW137),0)/60,"")</f>
      </c>
      <c r="R137" s="12">
        <f>IF(S137=1,ROUND(1440*(AB137*AT137+AC137*AX137),0)/60,"")</f>
      </c>
      <c r="S137">
        <f>IF(AND(ISNUMBER(E137),ISNUMBER(F137)),IF(AND(F137&gt;E137,YEAR(E137)=2026,(F137-E137)*1440&lt;=1140),1,0),0)</f>
      </c>
      <c r="T137">
        <f>IF(S137=1,MATCH(INT(E137),'Parámetros'!$A$5:$A$7,1),"")</f>
      </c>
      <c r="U137">
        <f>IF(S137=1,INDEX('Parámetros'!$C$5:$C$7,T137)/24,"")</f>
      </c>
      <c r="V137">
        <f>IF(S137=1,ROUND((F137-E137)*1440,0),"")</f>
      </c>
      <c r="W137">
        <f>IF(S137=1,MIN(N(G137),V137),"")</f>
      </c>
      <c r="X137">
        <f>IF(S137=1,E137+(INT(V137/2)-INT(W137/2))/1440,"")</f>
      </c>
      <c r="Y137">
        <f>IF(S137=1,X137+W137/1440,"")</f>
      </c>
      <c r="Z137">
        <f>IF(S137=1,MIN(F137,IF(E137+U137&lt;=X137,E137+U137,E137+U137+W137/1440)),"")</f>
      </c>
      <c r="AA137">
        <f>IF(S137=1,INT(E137)+1,"")</f>
      </c>
      <c r="AB137">
        <f>IF(S137=1,IF(OR(WEEKDAY(AA137-1)=1,COUNTIF('Festivos 2026'!$A$5:$A$40,AA137-1)&gt;0),1,0),"")</f>
      </c>
      <c r="AC137">
        <f>IF(S137=1,IF(OR(WEEKDAY(AA137)=1,COUNTIF('Festivos 2026'!$A$5:$A$40,AA137)&gt;0),1,0),"")</f>
      </c>
      <c r="AD137">
        <f>IF(S137=1,IF(Y137&lt;=Z137,1,0),"")</f>
      </c>
      <c r="AE137">
        <f>IF(S137=1,MAX(0,MIN(Z137,AA137)-E137),"")</f>
      </c>
      <c r="AF137">
        <f>IF(S137=1,MAX(0,MIN(MIN(Z137,AA137),(AA137-1)+6/24)-E137)+MAX(0,MIN(Z137,AA137)-MAX(E137,(AA137-1)+19/24)),"")</f>
      </c>
      <c r="AG137">
        <f>IF(S137=1,MAX(0,Z137-MAX(E137,AA137)),"")</f>
      </c>
      <c r="AH137">
        <f>IF(S137=1,MAX(0,MIN(Z137,AA137+6/24)-MAX(E137,AA137))+MAX(0,Z137-MAX(MAX(E137,AA137),AA137+19/24)),"")</f>
      </c>
      <c r="AI137">
        <f>IF(S137=1,MAX(0,MIN(F137,AA137)-Z137),"")</f>
      </c>
      <c r="AJ137">
        <f>IF(S137=1,MAX(0,MIN(MIN(F137,AA137),(AA137-1)+6/24)-Z137)+MAX(0,MIN(F137,AA137)-MAX(Z137,(AA137-1)+19/24)),"")</f>
      </c>
      <c r="AK137">
        <f>IF(S137=1,MAX(0,F137-MAX(Z137,AA137)),"")</f>
      </c>
      <c r="AL137">
        <f>IF(S137=1,MAX(0,MIN(F137,AA137+6/24)-MAX(Z137,AA137))+MAX(0,F137-MAX(MAX(Z137,AA137),AA137+19/24)),"")</f>
      </c>
      <c r="AM137">
        <f>IF(S137=1,MAX(0,MIN(Y137,AA137)-X137),"")</f>
      </c>
      <c r="AN137">
        <f>IF(S137=1,MAX(0,MIN(MIN(Y137,AA137),(AA137-1)+6/24)-X137)+MAX(0,MIN(Y137,AA137)-MAX(X137,(AA137-1)+19/24)),"")</f>
      </c>
      <c r="AO137">
        <f>IF(S137=1,MAX(0,Y137-MAX(X137,AA137)),"")</f>
      </c>
      <c r="AP137">
        <f>IF(S137=1,MAX(0,MIN(Y137,AA137+6/24)-MAX(X137,AA137))+MAX(0,Y137-MAX(MAX(X137,AA137),AA137+19/24)),"")</f>
      </c>
      <c r="AQ137">
        <f>IF(S137=1,(AE137-AF137)-AD137*(AM137-AN137),"")</f>
      </c>
      <c r="AR137">
        <f>IF(S137=1,AF137-AD137*AN137,"")</f>
      </c>
      <c r="AS137">
        <f>IF(S137=1,(AI137-AJ137)-(1-AD137)*(AM137-AN137),"")</f>
      </c>
      <c r="AT137">
        <f>IF(S137=1,AJ137-(1-AD137)*AN137,"")</f>
      </c>
      <c r="AU137">
        <f>IF(S137=1,(AG137-AH137)-AD137*(AO137-AP137),"")</f>
      </c>
      <c r="AV137">
        <f>IF(S137=1,AH137-AD137*AP137,"")</f>
      </c>
      <c r="AW137">
        <f>IF(S137=1,(AK137-AL137)-(1-AD137)*(AO137-AP137),"")</f>
      </c>
      <c r="AX137">
        <f>IF(S137=1,AL137-(1-AD137)*AP137,"")</f>
      </c>
    </row>
    <row r="138" spans="1:50" x14ac:dyDescent="0.25">
      <c r="A138" s="14"/>
      <c r="B138" s="14"/>
      <c r="C138" s="15"/>
      <c r="D138" s="10">
        <f>IF(J138="","",J138*(K138*INDEX('Parámetros'!$E$5:$E$7,T138)+L138*INDEX('Parámetros'!$F$5:$F$7,T138)+M138*INDEX('Parámetros'!$G$5:$G$7,T138)+N138*INDEX('Parámetros'!$H$5:$H$7,T138)+O138*INDEX('Parámetros'!$I$5:$I$7,T138)+P138*INDEX('Parámetros'!$J$5:$J$7,T138)+Q138*INDEX('Parámetros'!$K$5:$K$7,T138)+R138*INDEX('Parámetros'!$L$5:$L$7,T138)))</f>
      </c>
      <c r="E138" s="16"/>
      <c r="F138" s="16"/>
      <c r="G138" s="14"/>
      <c r="H138" s="14"/>
      <c r="I138" s="12">
        <f>IF(AND(E138="",F138=""),"",IF(S138=1,(V138-W138)/60,"Revisa entrada y salida"))</f>
      </c>
      <c r="J138" s="13">
        <f>IF(OR(S138&lt;&gt;1,C138=""),"",C138/INDEX('Parámetros'!$D$5:$D$7,T138))</f>
      </c>
      <c r="K138" s="12">
        <f>IF(S138=1,ROUND(1440*((1-AB138)*AS138+(1-AC138)*AW138),0)/60,"")</f>
      </c>
      <c r="L138" s="12">
        <f>IF(S138=1,ROUND(1440*((1-AB138)*AT138+(1-AC138)*AX138),0)/60,"")</f>
      </c>
      <c r="M138" s="12">
        <f>IF(S138=1,ROUND(1440*((1-AB138)*AR138+(1-AC138)*AV138),0)/60,"")</f>
      </c>
      <c r="N138" s="12">
        <f>IF(S138=1,ROUND(1440*(IF(OR(H138="Sí",H138="Si"),AB138*AQ138+AC138*AU138,0)),0)/60,"")</f>
      </c>
      <c r="O138" s="12">
        <f>IF(S138=1,ROUND(1440*(IF(OR(H138="Sí",H138="Si"),0,AB138*AQ138+AC138*AU138)),0)/60,"")</f>
      </c>
      <c r="P138" s="12">
        <f>IF(S138=1,ROUND(1440*(AB138*AR138+AC138*AV138),0)/60,"")</f>
      </c>
      <c r="Q138" s="12">
        <f>IF(S138=1,ROUND(1440*(AB138*AS138+AC138*AW138),0)/60,"")</f>
      </c>
      <c r="R138" s="12">
        <f>IF(S138=1,ROUND(1440*(AB138*AT138+AC138*AX138),0)/60,"")</f>
      </c>
      <c r="S138">
        <f>IF(AND(ISNUMBER(E138),ISNUMBER(F138)),IF(AND(F138&gt;E138,YEAR(E138)=2026,(F138-E138)*1440&lt;=1140),1,0),0)</f>
      </c>
      <c r="T138">
        <f>IF(S138=1,MATCH(INT(E138),'Parámetros'!$A$5:$A$7,1),"")</f>
      </c>
      <c r="U138">
        <f>IF(S138=1,INDEX('Parámetros'!$C$5:$C$7,T138)/24,"")</f>
      </c>
      <c r="V138">
        <f>IF(S138=1,ROUND((F138-E138)*1440,0),"")</f>
      </c>
      <c r="W138">
        <f>IF(S138=1,MIN(N(G138),V138),"")</f>
      </c>
      <c r="X138">
        <f>IF(S138=1,E138+(INT(V138/2)-INT(W138/2))/1440,"")</f>
      </c>
      <c r="Y138">
        <f>IF(S138=1,X138+W138/1440,"")</f>
      </c>
      <c r="Z138">
        <f>IF(S138=1,MIN(F138,IF(E138+U138&lt;=X138,E138+U138,E138+U138+W138/1440)),"")</f>
      </c>
      <c r="AA138">
        <f>IF(S138=1,INT(E138)+1,"")</f>
      </c>
      <c r="AB138">
        <f>IF(S138=1,IF(OR(WEEKDAY(AA138-1)=1,COUNTIF('Festivos 2026'!$A$5:$A$40,AA138-1)&gt;0),1,0),"")</f>
      </c>
      <c r="AC138">
        <f>IF(S138=1,IF(OR(WEEKDAY(AA138)=1,COUNTIF('Festivos 2026'!$A$5:$A$40,AA138)&gt;0),1,0),"")</f>
      </c>
      <c r="AD138">
        <f>IF(S138=1,IF(Y138&lt;=Z138,1,0),"")</f>
      </c>
      <c r="AE138">
        <f>IF(S138=1,MAX(0,MIN(Z138,AA138)-E138),"")</f>
      </c>
      <c r="AF138">
        <f>IF(S138=1,MAX(0,MIN(MIN(Z138,AA138),(AA138-1)+6/24)-E138)+MAX(0,MIN(Z138,AA138)-MAX(E138,(AA138-1)+19/24)),"")</f>
      </c>
      <c r="AG138">
        <f>IF(S138=1,MAX(0,Z138-MAX(E138,AA138)),"")</f>
      </c>
      <c r="AH138">
        <f>IF(S138=1,MAX(0,MIN(Z138,AA138+6/24)-MAX(E138,AA138))+MAX(0,Z138-MAX(MAX(E138,AA138),AA138+19/24)),"")</f>
      </c>
      <c r="AI138">
        <f>IF(S138=1,MAX(0,MIN(F138,AA138)-Z138),"")</f>
      </c>
      <c r="AJ138">
        <f>IF(S138=1,MAX(0,MIN(MIN(F138,AA138),(AA138-1)+6/24)-Z138)+MAX(0,MIN(F138,AA138)-MAX(Z138,(AA138-1)+19/24)),"")</f>
      </c>
      <c r="AK138">
        <f>IF(S138=1,MAX(0,F138-MAX(Z138,AA138)),"")</f>
      </c>
      <c r="AL138">
        <f>IF(S138=1,MAX(0,MIN(F138,AA138+6/24)-MAX(Z138,AA138))+MAX(0,F138-MAX(MAX(Z138,AA138),AA138+19/24)),"")</f>
      </c>
      <c r="AM138">
        <f>IF(S138=1,MAX(0,MIN(Y138,AA138)-X138),"")</f>
      </c>
      <c r="AN138">
        <f>IF(S138=1,MAX(0,MIN(MIN(Y138,AA138),(AA138-1)+6/24)-X138)+MAX(0,MIN(Y138,AA138)-MAX(X138,(AA138-1)+19/24)),"")</f>
      </c>
      <c r="AO138">
        <f>IF(S138=1,MAX(0,Y138-MAX(X138,AA138)),"")</f>
      </c>
      <c r="AP138">
        <f>IF(S138=1,MAX(0,MIN(Y138,AA138+6/24)-MAX(X138,AA138))+MAX(0,Y138-MAX(MAX(X138,AA138),AA138+19/24)),"")</f>
      </c>
      <c r="AQ138">
        <f>IF(S138=1,(AE138-AF138)-AD138*(AM138-AN138),"")</f>
      </c>
      <c r="AR138">
        <f>IF(S138=1,AF138-AD138*AN138,"")</f>
      </c>
      <c r="AS138">
        <f>IF(S138=1,(AI138-AJ138)-(1-AD138)*(AM138-AN138),"")</f>
      </c>
      <c r="AT138">
        <f>IF(S138=1,AJ138-(1-AD138)*AN138,"")</f>
      </c>
      <c r="AU138">
        <f>IF(S138=1,(AG138-AH138)-AD138*(AO138-AP138),"")</f>
      </c>
      <c r="AV138">
        <f>IF(S138=1,AH138-AD138*AP138,"")</f>
      </c>
      <c r="AW138">
        <f>IF(S138=1,(AK138-AL138)-(1-AD138)*(AO138-AP138),"")</f>
      </c>
      <c r="AX138">
        <f>IF(S138=1,AL138-(1-AD138)*AP138,"")</f>
      </c>
    </row>
    <row r="139" spans="1:50" x14ac:dyDescent="0.25">
      <c r="A139" s="14"/>
      <c r="B139" s="14"/>
      <c r="C139" s="15"/>
      <c r="D139" s="10">
        <f>IF(J139="","",J139*(K139*INDEX('Parámetros'!$E$5:$E$7,T139)+L139*INDEX('Parámetros'!$F$5:$F$7,T139)+M139*INDEX('Parámetros'!$G$5:$G$7,T139)+N139*INDEX('Parámetros'!$H$5:$H$7,T139)+O139*INDEX('Parámetros'!$I$5:$I$7,T139)+P139*INDEX('Parámetros'!$J$5:$J$7,T139)+Q139*INDEX('Parámetros'!$K$5:$K$7,T139)+R139*INDEX('Parámetros'!$L$5:$L$7,T139)))</f>
      </c>
      <c r="E139" s="16"/>
      <c r="F139" s="16"/>
      <c r="G139" s="14"/>
      <c r="H139" s="14"/>
      <c r="I139" s="12">
        <f>IF(AND(E139="",F139=""),"",IF(S139=1,(V139-W139)/60,"Revisa entrada y salida"))</f>
      </c>
      <c r="J139" s="13">
        <f>IF(OR(S139&lt;&gt;1,C139=""),"",C139/INDEX('Parámetros'!$D$5:$D$7,T139))</f>
      </c>
      <c r="K139" s="12">
        <f>IF(S139=1,ROUND(1440*((1-AB139)*AS139+(1-AC139)*AW139),0)/60,"")</f>
      </c>
      <c r="L139" s="12">
        <f>IF(S139=1,ROUND(1440*((1-AB139)*AT139+(1-AC139)*AX139),0)/60,"")</f>
      </c>
      <c r="M139" s="12">
        <f>IF(S139=1,ROUND(1440*((1-AB139)*AR139+(1-AC139)*AV139),0)/60,"")</f>
      </c>
      <c r="N139" s="12">
        <f>IF(S139=1,ROUND(1440*(IF(OR(H139="Sí",H139="Si"),AB139*AQ139+AC139*AU139,0)),0)/60,"")</f>
      </c>
      <c r="O139" s="12">
        <f>IF(S139=1,ROUND(1440*(IF(OR(H139="Sí",H139="Si"),0,AB139*AQ139+AC139*AU139)),0)/60,"")</f>
      </c>
      <c r="P139" s="12">
        <f>IF(S139=1,ROUND(1440*(AB139*AR139+AC139*AV139),0)/60,"")</f>
      </c>
      <c r="Q139" s="12">
        <f>IF(S139=1,ROUND(1440*(AB139*AS139+AC139*AW139),0)/60,"")</f>
      </c>
      <c r="R139" s="12">
        <f>IF(S139=1,ROUND(1440*(AB139*AT139+AC139*AX139),0)/60,"")</f>
      </c>
      <c r="S139">
        <f>IF(AND(ISNUMBER(E139),ISNUMBER(F139)),IF(AND(F139&gt;E139,YEAR(E139)=2026,(F139-E139)*1440&lt;=1140),1,0),0)</f>
      </c>
      <c r="T139">
        <f>IF(S139=1,MATCH(INT(E139),'Parámetros'!$A$5:$A$7,1),"")</f>
      </c>
      <c r="U139">
        <f>IF(S139=1,INDEX('Parámetros'!$C$5:$C$7,T139)/24,"")</f>
      </c>
      <c r="V139">
        <f>IF(S139=1,ROUND((F139-E139)*1440,0),"")</f>
      </c>
      <c r="W139">
        <f>IF(S139=1,MIN(N(G139),V139),"")</f>
      </c>
      <c r="X139">
        <f>IF(S139=1,E139+(INT(V139/2)-INT(W139/2))/1440,"")</f>
      </c>
      <c r="Y139">
        <f>IF(S139=1,X139+W139/1440,"")</f>
      </c>
      <c r="Z139">
        <f>IF(S139=1,MIN(F139,IF(E139+U139&lt;=X139,E139+U139,E139+U139+W139/1440)),"")</f>
      </c>
      <c r="AA139">
        <f>IF(S139=1,INT(E139)+1,"")</f>
      </c>
      <c r="AB139">
        <f>IF(S139=1,IF(OR(WEEKDAY(AA139-1)=1,COUNTIF('Festivos 2026'!$A$5:$A$40,AA139-1)&gt;0),1,0),"")</f>
      </c>
      <c r="AC139">
        <f>IF(S139=1,IF(OR(WEEKDAY(AA139)=1,COUNTIF('Festivos 2026'!$A$5:$A$40,AA139)&gt;0),1,0),"")</f>
      </c>
      <c r="AD139">
        <f>IF(S139=1,IF(Y139&lt;=Z139,1,0),"")</f>
      </c>
      <c r="AE139">
        <f>IF(S139=1,MAX(0,MIN(Z139,AA139)-E139),"")</f>
      </c>
      <c r="AF139">
        <f>IF(S139=1,MAX(0,MIN(MIN(Z139,AA139),(AA139-1)+6/24)-E139)+MAX(0,MIN(Z139,AA139)-MAX(E139,(AA139-1)+19/24)),"")</f>
      </c>
      <c r="AG139">
        <f>IF(S139=1,MAX(0,Z139-MAX(E139,AA139)),"")</f>
      </c>
      <c r="AH139">
        <f>IF(S139=1,MAX(0,MIN(Z139,AA139+6/24)-MAX(E139,AA139))+MAX(0,Z139-MAX(MAX(E139,AA139),AA139+19/24)),"")</f>
      </c>
      <c r="AI139">
        <f>IF(S139=1,MAX(0,MIN(F139,AA139)-Z139),"")</f>
      </c>
      <c r="AJ139">
        <f>IF(S139=1,MAX(0,MIN(MIN(F139,AA139),(AA139-1)+6/24)-Z139)+MAX(0,MIN(F139,AA139)-MAX(Z139,(AA139-1)+19/24)),"")</f>
      </c>
      <c r="AK139">
        <f>IF(S139=1,MAX(0,F139-MAX(Z139,AA139)),"")</f>
      </c>
      <c r="AL139">
        <f>IF(S139=1,MAX(0,MIN(F139,AA139+6/24)-MAX(Z139,AA139))+MAX(0,F139-MAX(MAX(Z139,AA139),AA139+19/24)),"")</f>
      </c>
      <c r="AM139">
        <f>IF(S139=1,MAX(0,MIN(Y139,AA139)-X139),"")</f>
      </c>
      <c r="AN139">
        <f>IF(S139=1,MAX(0,MIN(MIN(Y139,AA139),(AA139-1)+6/24)-X139)+MAX(0,MIN(Y139,AA139)-MAX(X139,(AA139-1)+19/24)),"")</f>
      </c>
      <c r="AO139">
        <f>IF(S139=1,MAX(0,Y139-MAX(X139,AA139)),"")</f>
      </c>
      <c r="AP139">
        <f>IF(S139=1,MAX(0,MIN(Y139,AA139+6/24)-MAX(X139,AA139))+MAX(0,Y139-MAX(MAX(X139,AA139),AA139+19/24)),"")</f>
      </c>
      <c r="AQ139">
        <f>IF(S139=1,(AE139-AF139)-AD139*(AM139-AN139),"")</f>
      </c>
      <c r="AR139">
        <f>IF(S139=1,AF139-AD139*AN139,"")</f>
      </c>
      <c r="AS139">
        <f>IF(S139=1,(AI139-AJ139)-(1-AD139)*(AM139-AN139),"")</f>
      </c>
      <c r="AT139">
        <f>IF(S139=1,AJ139-(1-AD139)*AN139,"")</f>
      </c>
      <c r="AU139">
        <f>IF(S139=1,(AG139-AH139)-AD139*(AO139-AP139),"")</f>
      </c>
      <c r="AV139">
        <f>IF(S139=1,AH139-AD139*AP139,"")</f>
      </c>
      <c r="AW139">
        <f>IF(S139=1,(AK139-AL139)-(1-AD139)*(AO139-AP139),"")</f>
      </c>
      <c r="AX139">
        <f>IF(S139=1,AL139-(1-AD139)*AP139,"")</f>
      </c>
    </row>
    <row r="140" spans="1:50" x14ac:dyDescent="0.25">
      <c r="A140" s="14"/>
      <c r="B140" s="14"/>
      <c r="C140" s="15"/>
      <c r="D140" s="10">
        <f>IF(J140="","",J140*(K140*INDEX('Parámetros'!$E$5:$E$7,T140)+L140*INDEX('Parámetros'!$F$5:$F$7,T140)+M140*INDEX('Parámetros'!$G$5:$G$7,T140)+N140*INDEX('Parámetros'!$H$5:$H$7,T140)+O140*INDEX('Parámetros'!$I$5:$I$7,T140)+P140*INDEX('Parámetros'!$J$5:$J$7,T140)+Q140*INDEX('Parámetros'!$K$5:$K$7,T140)+R140*INDEX('Parámetros'!$L$5:$L$7,T140)))</f>
      </c>
      <c r="E140" s="16"/>
      <c r="F140" s="16"/>
      <c r="G140" s="14"/>
      <c r="H140" s="14"/>
      <c r="I140" s="12">
        <f>IF(AND(E140="",F140=""),"",IF(S140=1,(V140-W140)/60,"Revisa entrada y salida"))</f>
      </c>
      <c r="J140" s="13">
        <f>IF(OR(S140&lt;&gt;1,C140=""),"",C140/INDEX('Parámetros'!$D$5:$D$7,T140))</f>
      </c>
      <c r="K140" s="12">
        <f>IF(S140=1,ROUND(1440*((1-AB140)*AS140+(1-AC140)*AW140),0)/60,"")</f>
      </c>
      <c r="L140" s="12">
        <f>IF(S140=1,ROUND(1440*((1-AB140)*AT140+(1-AC140)*AX140),0)/60,"")</f>
      </c>
      <c r="M140" s="12">
        <f>IF(S140=1,ROUND(1440*((1-AB140)*AR140+(1-AC140)*AV140),0)/60,"")</f>
      </c>
      <c r="N140" s="12">
        <f>IF(S140=1,ROUND(1440*(IF(OR(H140="Sí",H140="Si"),AB140*AQ140+AC140*AU140,0)),0)/60,"")</f>
      </c>
      <c r="O140" s="12">
        <f>IF(S140=1,ROUND(1440*(IF(OR(H140="Sí",H140="Si"),0,AB140*AQ140+AC140*AU140)),0)/60,"")</f>
      </c>
      <c r="P140" s="12">
        <f>IF(S140=1,ROUND(1440*(AB140*AR140+AC140*AV140),0)/60,"")</f>
      </c>
      <c r="Q140" s="12">
        <f>IF(S140=1,ROUND(1440*(AB140*AS140+AC140*AW140),0)/60,"")</f>
      </c>
      <c r="R140" s="12">
        <f>IF(S140=1,ROUND(1440*(AB140*AT140+AC140*AX140),0)/60,"")</f>
      </c>
      <c r="S140">
        <f>IF(AND(ISNUMBER(E140),ISNUMBER(F140)),IF(AND(F140&gt;E140,YEAR(E140)=2026,(F140-E140)*1440&lt;=1140),1,0),0)</f>
      </c>
      <c r="T140">
        <f>IF(S140=1,MATCH(INT(E140),'Parámetros'!$A$5:$A$7,1),"")</f>
      </c>
      <c r="U140">
        <f>IF(S140=1,INDEX('Parámetros'!$C$5:$C$7,T140)/24,"")</f>
      </c>
      <c r="V140">
        <f>IF(S140=1,ROUND((F140-E140)*1440,0),"")</f>
      </c>
      <c r="W140">
        <f>IF(S140=1,MIN(N(G140),V140),"")</f>
      </c>
      <c r="X140">
        <f>IF(S140=1,E140+(INT(V140/2)-INT(W140/2))/1440,"")</f>
      </c>
      <c r="Y140">
        <f>IF(S140=1,X140+W140/1440,"")</f>
      </c>
      <c r="Z140">
        <f>IF(S140=1,MIN(F140,IF(E140+U140&lt;=X140,E140+U140,E140+U140+W140/1440)),"")</f>
      </c>
      <c r="AA140">
        <f>IF(S140=1,INT(E140)+1,"")</f>
      </c>
      <c r="AB140">
        <f>IF(S140=1,IF(OR(WEEKDAY(AA140-1)=1,COUNTIF('Festivos 2026'!$A$5:$A$40,AA140-1)&gt;0),1,0),"")</f>
      </c>
      <c r="AC140">
        <f>IF(S140=1,IF(OR(WEEKDAY(AA140)=1,COUNTIF('Festivos 2026'!$A$5:$A$40,AA140)&gt;0),1,0),"")</f>
      </c>
      <c r="AD140">
        <f>IF(S140=1,IF(Y140&lt;=Z140,1,0),"")</f>
      </c>
      <c r="AE140">
        <f>IF(S140=1,MAX(0,MIN(Z140,AA140)-E140),"")</f>
      </c>
      <c r="AF140">
        <f>IF(S140=1,MAX(0,MIN(MIN(Z140,AA140),(AA140-1)+6/24)-E140)+MAX(0,MIN(Z140,AA140)-MAX(E140,(AA140-1)+19/24)),"")</f>
      </c>
      <c r="AG140">
        <f>IF(S140=1,MAX(0,Z140-MAX(E140,AA140)),"")</f>
      </c>
      <c r="AH140">
        <f>IF(S140=1,MAX(0,MIN(Z140,AA140+6/24)-MAX(E140,AA140))+MAX(0,Z140-MAX(MAX(E140,AA140),AA140+19/24)),"")</f>
      </c>
      <c r="AI140">
        <f>IF(S140=1,MAX(0,MIN(F140,AA140)-Z140),"")</f>
      </c>
      <c r="AJ140">
        <f>IF(S140=1,MAX(0,MIN(MIN(F140,AA140),(AA140-1)+6/24)-Z140)+MAX(0,MIN(F140,AA140)-MAX(Z140,(AA140-1)+19/24)),"")</f>
      </c>
      <c r="AK140">
        <f>IF(S140=1,MAX(0,F140-MAX(Z140,AA140)),"")</f>
      </c>
      <c r="AL140">
        <f>IF(S140=1,MAX(0,MIN(F140,AA140+6/24)-MAX(Z140,AA140))+MAX(0,F140-MAX(MAX(Z140,AA140),AA140+19/24)),"")</f>
      </c>
      <c r="AM140">
        <f>IF(S140=1,MAX(0,MIN(Y140,AA140)-X140),"")</f>
      </c>
      <c r="AN140">
        <f>IF(S140=1,MAX(0,MIN(MIN(Y140,AA140),(AA140-1)+6/24)-X140)+MAX(0,MIN(Y140,AA140)-MAX(X140,(AA140-1)+19/24)),"")</f>
      </c>
      <c r="AO140">
        <f>IF(S140=1,MAX(0,Y140-MAX(X140,AA140)),"")</f>
      </c>
      <c r="AP140">
        <f>IF(S140=1,MAX(0,MIN(Y140,AA140+6/24)-MAX(X140,AA140))+MAX(0,Y140-MAX(MAX(X140,AA140),AA140+19/24)),"")</f>
      </c>
      <c r="AQ140">
        <f>IF(S140=1,(AE140-AF140)-AD140*(AM140-AN140),"")</f>
      </c>
      <c r="AR140">
        <f>IF(S140=1,AF140-AD140*AN140,"")</f>
      </c>
      <c r="AS140">
        <f>IF(S140=1,(AI140-AJ140)-(1-AD140)*(AM140-AN140),"")</f>
      </c>
      <c r="AT140">
        <f>IF(S140=1,AJ140-(1-AD140)*AN140,"")</f>
      </c>
      <c r="AU140">
        <f>IF(S140=1,(AG140-AH140)-AD140*(AO140-AP140),"")</f>
      </c>
      <c r="AV140">
        <f>IF(S140=1,AH140-AD140*AP140,"")</f>
      </c>
      <c r="AW140">
        <f>IF(S140=1,(AK140-AL140)-(1-AD140)*(AO140-AP140),"")</f>
      </c>
      <c r="AX140">
        <f>IF(S140=1,AL140-(1-AD140)*AP140,"")</f>
      </c>
    </row>
    <row r="141" spans="1:50" x14ac:dyDescent="0.25">
      <c r="A141" s="14"/>
      <c r="B141" s="14"/>
      <c r="C141" s="15"/>
      <c r="D141" s="10">
        <f>IF(J141="","",J141*(K141*INDEX('Parámetros'!$E$5:$E$7,T141)+L141*INDEX('Parámetros'!$F$5:$F$7,T141)+M141*INDEX('Parámetros'!$G$5:$G$7,T141)+N141*INDEX('Parámetros'!$H$5:$H$7,T141)+O141*INDEX('Parámetros'!$I$5:$I$7,T141)+P141*INDEX('Parámetros'!$J$5:$J$7,T141)+Q141*INDEX('Parámetros'!$K$5:$K$7,T141)+R141*INDEX('Parámetros'!$L$5:$L$7,T141)))</f>
      </c>
      <c r="E141" s="16"/>
      <c r="F141" s="16"/>
      <c r="G141" s="14"/>
      <c r="H141" s="14"/>
      <c r="I141" s="12">
        <f>IF(AND(E141="",F141=""),"",IF(S141=1,(V141-W141)/60,"Revisa entrada y salida"))</f>
      </c>
      <c r="J141" s="13">
        <f>IF(OR(S141&lt;&gt;1,C141=""),"",C141/INDEX('Parámetros'!$D$5:$D$7,T141))</f>
      </c>
      <c r="K141" s="12">
        <f>IF(S141=1,ROUND(1440*((1-AB141)*AS141+(1-AC141)*AW141),0)/60,"")</f>
      </c>
      <c r="L141" s="12">
        <f>IF(S141=1,ROUND(1440*((1-AB141)*AT141+(1-AC141)*AX141),0)/60,"")</f>
      </c>
      <c r="M141" s="12">
        <f>IF(S141=1,ROUND(1440*((1-AB141)*AR141+(1-AC141)*AV141),0)/60,"")</f>
      </c>
      <c r="N141" s="12">
        <f>IF(S141=1,ROUND(1440*(IF(OR(H141="Sí",H141="Si"),AB141*AQ141+AC141*AU141,0)),0)/60,"")</f>
      </c>
      <c r="O141" s="12">
        <f>IF(S141=1,ROUND(1440*(IF(OR(H141="Sí",H141="Si"),0,AB141*AQ141+AC141*AU141)),0)/60,"")</f>
      </c>
      <c r="P141" s="12">
        <f>IF(S141=1,ROUND(1440*(AB141*AR141+AC141*AV141),0)/60,"")</f>
      </c>
      <c r="Q141" s="12">
        <f>IF(S141=1,ROUND(1440*(AB141*AS141+AC141*AW141),0)/60,"")</f>
      </c>
      <c r="R141" s="12">
        <f>IF(S141=1,ROUND(1440*(AB141*AT141+AC141*AX141),0)/60,"")</f>
      </c>
      <c r="S141">
        <f>IF(AND(ISNUMBER(E141),ISNUMBER(F141)),IF(AND(F141&gt;E141,YEAR(E141)=2026,(F141-E141)*1440&lt;=1140),1,0),0)</f>
      </c>
      <c r="T141">
        <f>IF(S141=1,MATCH(INT(E141),'Parámetros'!$A$5:$A$7,1),"")</f>
      </c>
      <c r="U141">
        <f>IF(S141=1,INDEX('Parámetros'!$C$5:$C$7,T141)/24,"")</f>
      </c>
      <c r="V141">
        <f>IF(S141=1,ROUND((F141-E141)*1440,0),"")</f>
      </c>
      <c r="W141">
        <f>IF(S141=1,MIN(N(G141),V141),"")</f>
      </c>
      <c r="X141">
        <f>IF(S141=1,E141+(INT(V141/2)-INT(W141/2))/1440,"")</f>
      </c>
      <c r="Y141">
        <f>IF(S141=1,X141+W141/1440,"")</f>
      </c>
      <c r="Z141">
        <f>IF(S141=1,MIN(F141,IF(E141+U141&lt;=X141,E141+U141,E141+U141+W141/1440)),"")</f>
      </c>
      <c r="AA141">
        <f>IF(S141=1,INT(E141)+1,"")</f>
      </c>
      <c r="AB141">
        <f>IF(S141=1,IF(OR(WEEKDAY(AA141-1)=1,COUNTIF('Festivos 2026'!$A$5:$A$40,AA141-1)&gt;0),1,0),"")</f>
      </c>
      <c r="AC141">
        <f>IF(S141=1,IF(OR(WEEKDAY(AA141)=1,COUNTIF('Festivos 2026'!$A$5:$A$40,AA141)&gt;0),1,0),"")</f>
      </c>
      <c r="AD141">
        <f>IF(S141=1,IF(Y141&lt;=Z141,1,0),"")</f>
      </c>
      <c r="AE141">
        <f>IF(S141=1,MAX(0,MIN(Z141,AA141)-E141),"")</f>
      </c>
      <c r="AF141">
        <f>IF(S141=1,MAX(0,MIN(MIN(Z141,AA141),(AA141-1)+6/24)-E141)+MAX(0,MIN(Z141,AA141)-MAX(E141,(AA141-1)+19/24)),"")</f>
      </c>
      <c r="AG141">
        <f>IF(S141=1,MAX(0,Z141-MAX(E141,AA141)),"")</f>
      </c>
      <c r="AH141">
        <f>IF(S141=1,MAX(0,MIN(Z141,AA141+6/24)-MAX(E141,AA141))+MAX(0,Z141-MAX(MAX(E141,AA141),AA141+19/24)),"")</f>
      </c>
      <c r="AI141">
        <f>IF(S141=1,MAX(0,MIN(F141,AA141)-Z141),"")</f>
      </c>
      <c r="AJ141">
        <f>IF(S141=1,MAX(0,MIN(MIN(F141,AA141),(AA141-1)+6/24)-Z141)+MAX(0,MIN(F141,AA141)-MAX(Z141,(AA141-1)+19/24)),"")</f>
      </c>
      <c r="AK141">
        <f>IF(S141=1,MAX(0,F141-MAX(Z141,AA141)),"")</f>
      </c>
      <c r="AL141">
        <f>IF(S141=1,MAX(0,MIN(F141,AA141+6/24)-MAX(Z141,AA141))+MAX(0,F141-MAX(MAX(Z141,AA141),AA141+19/24)),"")</f>
      </c>
      <c r="AM141">
        <f>IF(S141=1,MAX(0,MIN(Y141,AA141)-X141),"")</f>
      </c>
      <c r="AN141">
        <f>IF(S141=1,MAX(0,MIN(MIN(Y141,AA141),(AA141-1)+6/24)-X141)+MAX(0,MIN(Y141,AA141)-MAX(X141,(AA141-1)+19/24)),"")</f>
      </c>
      <c r="AO141">
        <f>IF(S141=1,MAX(0,Y141-MAX(X141,AA141)),"")</f>
      </c>
      <c r="AP141">
        <f>IF(S141=1,MAX(0,MIN(Y141,AA141+6/24)-MAX(X141,AA141))+MAX(0,Y141-MAX(MAX(X141,AA141),AA141+19/24)),"")</f>
      </c>
      <c r="AQ141">
        <f>IF(S141=1,(AE141-AF141)-AD141*(AM141-AN141),"")</f>
      </c>
      <c r="AR141">
        <f>IF(S141=1,AF141-AD141*AN141,"")</f>
      </c>
      <c r="AS141">
        <f>IF(S141=1,(AI141-AJ141)-(1-AD141)*(AM141-AN141),"")</f>
      </c>
      <c r="AT141">
        <f>IF(S141=1,AJ141-(1-AD141)*AN141,"")</f>
      </c>
      <c r="AU141">
        <f>IF(S141=1,(AG141-AH141)-AD141*(AO141-AP141),"")</f>
      </c>
      <c r="AV141">
        <f>IF(S141=1,AH141-AD141*AP141,"")</f>
      </c>
      <c r="AW141">
        <f>IF(S141=1,(AK141-AL141)-(1-AD141)*(AO141-AP141),"")</f>
      </c>
      <c r="AX141">
        <f>IF(S141=1,AL141-(1-AD141)*AP141,"")</f>
      </c>
    </row>
    <row r="142" spans="1:50" x14ac:dyDescent="0.25">
      <c r="A142" s="14"/>
      <c r="B142" s="14"/>
      <c r="C142" s="15"/>
      <c r="D142" s="10">
        <f>IF(J142="","",J142*(K142*INDEX('Parámetros'!$E$5:$E$7,T142)+L142*INDEX('Parámetros'!$F$5:$F$7,T142)+M142*INDEX('Parámetros'!$G$5:$G$7,T142)+N142*INDEX('Parámetros'!$H$5:$H$7,T142)+O142*INDEX('Parámetros'!$I$5:$I$7,T142)+P142*INDEX('Parámetros'!$J$5:$J$7,T142)+Q142*INDEX('Parámetros'!$K$5:$K$7,T142)+R142*INDEX('Parámetros'!$L$5:$L$7,T142)))</f>
      </c>
      <c r="E142" s="16"/>
      <c r="F142" s="16"/>
      <c r="G142" s="14"/>
      <c r="H142" s="14"/>
      <c r="I142" s="12">
        <f>IF(AND(E142="",F142=""),"",IF(S142=1,(V142-W142)/60,"Revisa entrada y salida"))</f>
      </c>
      <c r="J142" s="13">
        <f>IF(OR(S142&lt;&gt;1,C142=""),"",C142/INDEX('Parámetros'!$D$5:$D$7,T142))</f>
      </c>
      <c r="K142" s="12">
        <f>IF(S142=1,ROUND(1440*((1-AB142)*AS142+(1-AC142)*AW142),0)/60,"")</f>
      </c>
      <c r="L142" s="12">
        <f>IF(S142=1,ROUND(1440*((1-AB142)*AT142+(1-AC142)*AX142),0)/60,"")</f>
      </c>
      <c r="M142" s="12">
        <f>IF(S142=1,ROUND(1440*((1-AB142)*AR142+(1-AC142)*AV142),0)/60,"")</f>
      </c>
      <c r="N142" s="12">
        <f>IF(S142=1,ROUND(1440*(IF(OR(H142="Sí",H142="Si"),AB142*AQ142+AC142*AU142,0)),0)/60,"")</f>
      </c>
      <c r="O142" s="12">
        <f>IF(S142=1,ROUND(1440*(IF(OR(H142="Sí",H142="Si"),0,AB142*AQ142+AC142*AU142)),0)/60,"")</f>
      </c>
      <c r="P142" s="12">
        <f>IF(S142=1,ROUND(1440*(AB142*AR142+AC142*AV142),0)/60,"")</f>
      </c>
      <c r="Q142" s="12">
        <f>IF(S142=1,ROUND(1440*(AB142*AS142+AC142*AW142),0)/60,"")</f>
      </c>
      <c r="R142" s="12">
        <f>IF(S142=1,ROUND(1440*(AB142*AT142+AC142*AX142),0)/60,"")</f>
      </c>
      <c r="S142">
        <f>IF(AND(ISNUMBER(E142),ISNUMBER(F142)),IF(AND(F142&gt;E142,YEAR(E142)=2026,(F142-E142)*1440&lt;=1140),1,0),0)</f>
      </c>
      <c r="T142">
        <f>IF(S142=1,MATCH(INT(E142),'Parámetros'!$A$5:$A$7,1),"")</f>
      </c>
      <c r="U142">
        <f>IF(S142=1,INDEX('Parámetros'!$C$5:$C$7,T142)/24,"")</f>
      </c>
      <c r="V142">
        <f>IF(S142=1,ROUND((F142-E142)*1440,0),"")</f>
      </c>
      <c r="W142">
        <f>IF(S142=1,MIN(N(G142),V142),"")</f>
      </c>
      <c r="X142">
        <f>IF(S142=1,E142+(INT(V142/2)-INT(W142/2))/1440,"")</f>
      </c>
      <c r="Y142">
        <f>IF(S142=1,X142+W142/1440,"")</f>
      </c>
      <c r="Z142">
        <f>IF(S142=1,MIN(F142,IF(E142+U142&lt;=X142,E142+U142,E142+U142+W142/1440)),"")</f>
      </c>
      <c r="AA142">
        <f>IF(S142=1,INT(E142)+1,"")</f>
      </c>
      <c r="AB142">
        <f>IF(S142=1,IF(OR(WEEKDAY(AA142-1)=1,COUNTIF('Festivos 2026'!$A$5:$A$40,AA142-1)&gt;0),1,0),"")</f>
      </c>
      <c r="AC142">
        <f>IF(S142=1,IF(OR(WEEKDAY(AA142)=1,COUNTIF('Festivos 2026'!$A$5:$A$40,AA142)&gt;0),1,0),"")</f>
      </c>
      <c r="AD142">
        <f>IF(S142=1,IF(Y142&lt;=Z142,1,0),"")</f>
      </c>
      <c r="AE142">
        <f>IF(S142=1,MAX(0,MIN(Z142,AA142)-E142),"")</f>
      </c>
      <c r="AF142">
        <f>IF(S142=1,MAX(0,MIN(MIN(Z142,AA142),(AA142-1)+6/24)-E142)+MAX(0,MIN(Z142,AA142)-MAX(E142,(AA142-1)+19/24)),"")</f>
      </c>
      <c r="AG142">
        <f>IF(S142=1,MAX(0,Z142-MAX(E142,AA142)),"")</f>
      </c>
      <c r="AH142">
        <f>IF(S142=1,MAX(0,MIN(Z142,AA142+6/24)-MAX(E142,AA142))+MAX(0,Z142-MAX(MAX(E142,AA142),AA142+19/24)),"")</f>
      </c>
      <c r="AI142">
        <f>IF(S142=1,MAX(0,MIN(F142,AA142)-Z142),"")</f>
      </c>
      <c r="AJ142">
        <f>IF(S142=1,MAX(0,MIN(MIN(F142,AA142),(AA142-1)+6/24)-Z142)+MAX(0,MIN(F142,AA142)-MAX(Z142,(AA142-1)+19/24)),"")</f>
      </c>
      <c r="AK142">
        <f>IF(S142=1,MAX(0,F142-MAX(Z142,AA142)),"")</f>
      </c>
      <c r="AL142">
        <f>IF(S142=1,MAX(0,MIN(F142,AA142+6/24)-MAX(Z142,AA142))+MAX(0,F142-MAX(MAX(Z142,AA142),AA142+19/24)),"")</f>
      </c>
      <c r="AM142">
        <f>IF(S142=1,MAX(0,MIN(Y142,AA142)-X142),"")</f>
      </c>
      <c r="AN142">
        <f>IF(S142=1,MAX(0,MIN(MIN(Y142,AA142),(AA142-1)+6/24)-X142)+MAX(0,MIN(Y142,AA142)-MAX(X142,(AA142-1)+19/24)),"")</f>
      </c>
      <c r="AO142">
        <f>IF(S142=1,MAX(0,Y142-MAX(X142,AA142)),"")</f>
      </c>
      <c r="AP142">
        <f>IF(S142=1,MAX(0,MIN(Y142,AA142+6/24)-MAX(X142,AA142))+MAX(0,Y142-MAX(MAX(X142,AA142),AA142+19/24)),"")</f>
      </c>
      <c r="AQ142">
        <f>IF(S142=1,(AE142-AF142)-AD142*(AM142-AN142),"")</f>
      </c>
      <c r="AR142">
        <f>IF(S142=1,AF142-AD142*AN142,"")</f>
      </c>
      <c r="AS142">
        <f>IF(S142=1,(AI142-AJ142)-(1-AD142)*(AM142-AN142),"")</f>
      </c>
      <c r="AT142">
        <f>IF(S142=1,AJ142-(1-AD142)*AN142,"")</f>
      </c>
      <c r="AU142">
        <f>IF(S142=1,(AG142-AH142)-AD142*(AO142-AP142),"")</f>
      </c>
      <c r="AV142">
        <f>IF(S142=1,AH142-AD142*AP142,"")</f>
      </c>
      <c r="AW142">
        <f>IF(S142=1,(AK142-AL142)-(1-AD142)*(AO142-AP142),"")</f>
      </c>
      <c r="AX142">
        <f>IF(S142=1,AL142-(1-AD142)*AP142,"")</f>
      </c>
    </row>
    <row r="143" spans="1:50" x14ac:dyDescent="0.25">
      <c r="A143" s="14"/>
      <c r="B143" s="14"/>
      <c r="C143" s="15"/>
      <c r="D143" s="10">
        <f>IF(J143="","",J143*(K143*INDEX('Parámetros'!$E$5:$E$7,T143)+L143*INDEX('Parámetros'!$F$5:$F$7,T143)+M143*INDEX('Parámetros'!$G$5:$G$7,T143)+N143*INDEX('Parámetros'!$H$5:$H$7,T143)+O143*INDEX('Parámetros'!$I$5:$I$7,T143)+P143*INDEX('Parámetros'!$J$5:$J$7,T143)+Q143*INDEX('Parámetros'!$K$5:$K$7,T143)+R143*INDEX('Parámetros'!$L$5:$L$7,T143)))</f>
      </c>
      <c r="E143" s="16"/>
      <c r="F143" s="16"/>
      <c r="G143" s="14"/>
      <c r="H143" s="14"/>
      <c r="I143" s="12">
        <f>IF(AND(E143="",F143=""),"",IF(S143=1,(V143-W143)/60,"Revisa entrada y salida"))</f>
      </c>
      <c r="J143" s="13">
        <f>IF(OR(S143&lt;&gt;1,C143=""),"",C143/INDEX('Parámetros'!$D$5:$D$7,T143))</f>
      </c>
      <c r="K143" s="12">
        <f>IF(S143=1,ROUND(1440*((1-AB143)*AS143+(1-AC143)*AW143),0)/60,"")</f>
      </c>
      <c r="L143" s="12">
        <f>IF(S143=1,ROUND(1440*((1-AB143)*AT143+(1-AC143)*AX143),0)/60,"")</f>
      </c>
      <c r="M143" s="12">
        <f>IF(S143=1,ROUND(1440*((1-AB143)*AR143+(1-AC143)*AV143),0)/60,"")</f>
      </c>
      <c r="N143" s="12">
        <f>IF(S143=1,ROUND(1440*(IF(OR(H143="Sí",H143="Si"),AB143*AQ143+AC143*AU143,0)),0)/60,"")</f>
      </c>
      <c r="O143" s="12">
        <f>IF(S143=1,ROUND(1440*(IF(OR(H143="Sí",H143="Si"),0,AB143*AQ143+AC143*AU143)),0)/60,"")</f>
      </c>
      <c r="P143" s="12">
        <f>IF(S143=1,ROUND(1440*(AB143*AR143+AC143*AV143),0)/60,"")</f>
      </c>
      <c r="Q143" s="12">
        <f>IF(S143=1,ROUND(1440*(AB143*AS143+AC143*AW143),0)/60,"")</f>
      </c>
      <c r="R143" s="12">
        <f>IF(S143=1,ROUND(1440*(AB143*AT143+AC143*AX143),0)/60,"")</f>
      </c>
      <c r="S143">
        <f>IF(AND(ISNUMBER(E143),ISNUMBER(F143)),IF(AND(F143&gt;E143,YEAR(E143)=2026,(F143-E143)*1440&lt;=1140),1,0),0)</f>
      </c>
      <c r="T143">
        <f>IF(S143=1,MATCH(INT(E143),'Parámetros'!$A$5:$A$7,1),"")</f>
      </c>
      <c r="U143">
        <f>IF(S143=1,INDEX('Parámetros'!$C$5:$C$7,T143)/24,"")</f>
      </c>
      <c r="V143">
        <f>IF(S143=1,ROUND((F143-E143)*1440,0),"")</f>
      </c>
      <c r="W143">
        <f>IF(S143=1,MIN(N(G143),V143),"")</f>
      </c>
      <c r="X143">
        <f>IF(S143=1,E143+(INT(V143/2)-INT(W143/2))/1440,"")</f>
      </c>
      <c r="Y143">
        <f>IF(S143=1,X143+W143/1440,"")</f>
      </c>
      <c r="Z143">
        <f>IF(S143=1,MIN(F143,IF(E143+U143&lt;=X143,E143+U143,E143+U143+W143/1440)),"")</f>
      </c>
      <c r="AA143">
        <f>IF(S143=1,INT(E143)+1,"")</f>
      </c>
      <c r="AB143">
        <f>IF(S143=1,IF(OR(WEEKDAY(AA143-1)=1,COUNTIF('Festivos 2026'!$A$5:$A$40,AA143-1)&gt;0),1,0),"")</f>
      </c>
      <c r="AC143">
        <f>IF(S143=1,IF(OR(WEEKDAY(AA143)=1,COUNTIF('Festivos 2026'!$A$5:$A$40,AA143)&gt;0),1,0),"")</f>
      </c>
      <c r="AD143">
        <f>IF(S143=1,IF(Y143&lt;=Z143,1,0),"")</f>
      </c>
      <c r="AE143">
        <f>IF(S143=1,MAX(0,MIN(Z143,AA143)-E143),"")</f>
      </c>
      <c r="AF143">
        <f>IF(S143=1,MAX(0,MIN(MIN(Z143,AA143),(AA143-1)+6/24)-E143)+MAX(0,MIN(Z143,AA143)-MAX(E143,(AA143-1)+19/24)),"")</f>
      </c>
      <c r="AG143">
        <f>IF(S143=1,MAX(0,Z143-MAX(E143,AA143)),"")</f>
      </c>
      <c r="AH143">
        <f>IF(S143=1,MAX(0,MIN(Z143,AA143+6/24)-MAX(E143,AA143))+MAX(0,Z143-MAX(MAX(E143,AA143),AA143+19/24)),"")</f>
      </c>
      <c r="AI143">
        <f>IF(S143=1,MAX(0,MIN(F143,AA143)-Z143),"")</f>
      </c>
      <c r="AJ143">
        <f>IF(S143=1,MAX(0,MIN(MIN(F143,AA143),(AA143-1)+6/24)-Z143)+MAX(0,MIN(F143,AA143)-MAX(Z143,(AA143-1)+19/24)),"")</f>
      </c>
      <c r="AK143">
        <f>IF(S143=1,MAX(0,F143-MAX(Z143,AA143)),"")</f>
      </c>
      <c r="AL143">
        <f>IF(S143=1,MAX(0,MIN(F143,AA143+6/24)-MAX(Z143,AA143))+MAX(0,F143-MAX(MAX(Z143,AA143),AA143+19/24)),"")</f>
      </c>
      <c r="AM143">
        <f>IF(S143=1,MAX(0,MIN(Y143,AA143)-X143),"")</f>
      </c>
      <c r="AN143">
        <f>IF(S143=1,MAX(0,MIN(MIN(Y143,AA143),(AA143-1)+6/24)-X143)+MAX(0,MIN(Y143,AA143)-MAX(X143,(AA143-1)+19/24)),"")</f>
      </c>
      <c r="AO143">
        <f>IF(S143=1,MAX(0,Y143-MAX(X143,AA143)),"")</f>
      </c>
      <c r="AP143">
        <f>IF(S143=1,MAX(0,MIN(Y143,AA143+6/24)-MAX(X143,AA143))+MAX(0,Y143-MAX(MAX(X143,AA143),AA143+19/24)),"")</f>
      </c>
      <c r="AQ143">
        <f>IF(S143=1,(AE143-AF143)-AD143*(AM143-AN143),"")</f>
      </c>
      <c r="AR143">
        <f>IF(S143=1,AF143-AD143*AN143,"")</f>
      </c>
      <c r="AS143">
        <f>IF(S143=1,(AI143-AJ143)-(1-AD143)*(AM143-AN143),"")</f>
      </c>
      <c r="AT143">
        <f>IF(S143=1,AJ143-(1-AD143)*AN143,"")</f>
      </c>
      <c r="AU143">
        <f>IF(S143=1,(AG143-AH143)-AD143*(AO143-AP143),"")</f>
      </c>
      <c r="AV143">
        <f>IF(S143=1,AH143-AD143*AP143,"")</f>
      </c>
      <c r="AW143">
        <f>IF(S143=1,(AK143-AL143)-(1-AD143)*(AO143-AP143),"")</f>
      </c>
      <c r="AX143">
        <f>IF(S143=1,AL143-(1-AD143)*AP143,"")</f>
      </c>
    </row>
    <row r="144" spans="1:50" x14ac:dyDescent="0.25">
      <c r="A144" s="14"/>
      <c r="B144" s="14"/>
      <c r="C144" s="15"/>
      <c r="D144" s="10">
        <f>IF(J144="","",J144*(K144*INDEX('Parámetros'!$E$5:$E$7,T144)+L144*INDEX('Parámetros'!$F$5:$F$7,T144)+M144*INDEX('Parámetros'!$G$5:$G$7,T144)+N144*INDEX('Parámetros'!$H$5:$H$7,T144)+O144*INDEX('Parámetros'!$I$5:$I$7,T144)+P144*INDEX('Parámetros'!$J$5:$J$7,T144)+Q144*INDEX('Parámetros'!$K$5:$K$7,T144)+R144*INDEX('Parámetros'!$L$5:$L$7,T144)))</f>
      </c>
      <c r="E144" s="16"/>
      <c r="F144" s="16"/>
      <c r="G144" s="14"/>
      <c r="H144" s="14"/>
      <c r="I144" s="12">
        <f>IF(AND(E144="",F144=""),"",IF(S144=1,(V144-W144)/60,"Revisa entrada y salida"))</f>
      </c>
      <c r="J144" s="13">
        <f>IF(OR(S144&lt;&gt;1,C144=""),"",C144/INDEX('Parámetros'!$D$5:$D$7,T144))</f>
      </c>
      <c r="K144" s="12">
        <f>IF(S144=1,ROUND(1440*((1-AB144)*AS144+(1-AC144)*AW144),0)/60,"")</f>
      </c>
      <c r="L144" s="12">
        <f>IF(S144=1,ROUND(1440*((1-AB144)*AT144+(1-AC144)*AX144),0)/60,"")</f>
      </c>
      <c r="M144" s="12">
        <f>IF(S144=1,ROUND(1440*((1-AB144)*AR144+(1-AC144)*AV144),0)/60,"")</f>
      </c>
      <c r="N144" s="12">
        <f>IF(S144=1,ROUND(1440*(IF(OR(H144="Sí",H144="Si"),AB144*AQ144+AC144*AU144,0)),0)/60,"")</f>
      </c>
      <c r="O144" s="12">
        <f>IF(S144=1,ROUND(1440*(IF(OR(H144="Sí",H144="Si"),0,AB144*AQ144+AC144*AU144)),0)/60,"")</f>
      </c>
      <c r="P144" s="12">
        <f>IF(S144=1,ROUND(1440*(AB144*AR144+AC144*AV144),0)/60,"")</f>
      </c>
      <c r="Q144" s="12">
        <f>IF(S144=1,ROUND(1440*(AB144*AS144+AC144*AW144),0)/60,"")</f>
      </c>
      <c r="R144" s="12">
        <f>IF(S144=1,ROUND(1440*(AB144*AT144+AC144*AX144),0)/60,"")</f>
      </c>
      <c r="S144">
        <f>IF(AND(ISNUMBER(E144),ISNUMBER(F144)),IF(AND(F144&gt;E144,YEAR(E144)=2026,(F144-E144)*1440&lt;=1140),1,0),0)</f>
      </c>
      <c r="T144">
        <f>IF(S144=1,MATCH(INT(E144),'Parámetros'!$A$5:$A$7,1),"")</f>
      </c>
      <c r="U144">
        <f>IF(S144=1,INDEX('Parámetros'!$C$5:$C$7,T144)/24,"")</f>
      </c>
      <c r="V144">
        <f>IF(S144=1,ROUND((F144-E144)*1440,0),"")</f>
      </c>
      <c r="W144">
        <f>IF(S144=1,MIN(N(G144),V144),"")</f>
      </c>
      <c r="X144">
        <f>IF(S144=1,E144+(INT(V144/2)-INT(W144/2))/1440,"")</f>
      </c>
      <c r="Y144">
        <f>IF(S144=1,X144+W144/1440,"")</f>
      </c>
      <c r="Z144">
        <f>IF(S144=1,MIN(F144,IF(E144+U144&lt;=X144,E144+U144,E144+U144+W144/1440)),"")</f>
      </c>
      <c r="AA144">
        <f>IF(S144=1,INT(E144)+1,"")</f>
      </c>
      <c r="AB144">
        <f>IF(S144=1,IF(OR(WEEKDAY(AA144-1)=1,COUNTIF('Festivos 2026'!$A$5:$A$40,AA144-1)&gt;0),1,0),"")</f>
      </c>
      <c r="AC144">
        <f>IF(S144=1,IF(OR(WEEKDAY(AA144)=1,COUNTIF('Festivos 2026'!$A$5:$A$40,AA144)&gt;0),1,0),"")</f>
      </c>
      <c r="AD144">
        <f>IF(S144=1,IF(Y144&lt;=Z144,1,0),"")</f>
      </c>
      <c r="AE144">
        <f>IF(S144=1,MAX(0,MIN(Z144,AA144)-E144),"")</f>
      </c>
      <c r="AF144">
        <f>IF(S144=1,MAX(0,MIN(MIN(Z144,AA144),(AA144-1)+6/24)-E144)+MAX(0,MIN(Z144,AA144)-MAX(E144,(AA144-1)+19/24)),"")</f>
      </c>
      <c r="AG144">
        <f>IF(S144=1,MAX(0,Z144-MAX(E144,AA144)),"")</f>
      </c>
      <c r="AH144">
        <f>IF(S144=1,MAX(0,MIN(Z144,AA144+6/24)-MAX(E144,AA144))+MAX(0,Z144-MAX(MAX(E144,AA144),AA144+19/24)),"")</f>
      </c>
      <c r="AI144">
        <f>IF(S144=1,MAX(0,MIN(F144,AA144)-Z144),"")</f>
      </c>
      <c r="AJ144">
        <f>IF(S144=1,MAX(0,MIN(MIN(F144,AA144),(AA144-1)+6/24)-Z144)+MAX(0,MIN(F144,AA144)-MAX(Z144,(AA144-1)+19/24)),"")</f>
      </c>
      <c r="AK144">
        <f>IF(S144=1,MAX(0,F144-MAX(Z144,AA144)),"")</f>
      </c>
      <c r="AL144">
        <f>IF(S144=1,MAX(0,MIN(F144,AA144+6/24)-MAX(Z144,AA144))+MAX(0,F144-MAX(MAX(Z144,AA144),AA144+19/24)),"")</f>
      </c>
      <c r="AM144">
        <f>IF(S144=1,MAX(0,MIN(Y144,AA144)-X144),"")</f>
      </c>
      <c r="AN144">
        <f>IF(S144=1,MAX(0,MIN(MIN(Y144,AA144),(AA144-1)+6/24)-X144)+MAX(0,MIN(Y144,AA144)-MAX(X144,(AA144-1)+19/24)),"")</f>
      </c>
      <c r="AO144">
        <f>IF(S144=1,MAX(0,Y144-MAX(X144,AA144)),"")</f>
      </c>
      <c r="AP144">
        <f>IF(S144=1,MAX(0,MIN(Y144,AA144+6/24)-MAX(X144,AA144))+MAX(0,Y144-MAX(MAX(X144,AA144),AA144+19/24)),"")</f>
      </c>
      <c r="AQ144">
        <f>IF(S144=1,(AE144-AF144)-AD144*(AM144-AN144),"")</f>
      </c>
      <c r="AR144">
        <f>IF(S144=1,AF144-AD144*AN144,"")</f>
      </c>
      <c r="AS144">
        <f>IF(S144=1,(AI144-AJ144)-(1-AD144)*(AM144-AN144),"")</f>
      </c>
      <c r="AT144">
        <f>IF(S144=1,AJ144-(1-AD144)*AN144,"")</f>
      </c>
      <c r="AU144">
        <f>IF(S144=1,(AG144-AH144)-AD144*(AO144-AP144),"")</f>
      </c>
      <c r="AV144">
        <f>IF(S144=1,AH144-AD144*AP144,"")</f>
      </c>
      <c r="AW144">
        <f>IF(S144=1,(AK144-AL144)-(1-AD144)*(AO144-AP144),"")</f>
      </c>
      <c r="AX144">
        <f>IF(S144=1,AL144-(1-AD144)*AP144,"")</f>
      </c>
    </row>
    <row r="145" spans="1:50" x14ac:dyDescent="0.25">
      <c r="A145" s="14"/>
      <c r="B145" s="14"/>
      <c r="C145" s="15"/>
      <c r="D145" s="10">
        <f>IF(J145="","",J145*(K145*INDEX('Parámetros'!$E$5:$E$7,T145)+L145*INDEX('Parámetros'!$F$5:$F$7,T145)+M145*INDEX('Parámetros'!$G$5:$G$7,T145)+N145*INDEX('Parámetros'!$H$5:$H$7,T145)+O145*INDEX('Parámetros'!$I$5:$I$7,T145)+P145*INDEX('Parámetros'!$J$5:$J$7,T145)+Q145*INDEX('Parámetros'!$K$5:$K$7,T145)+R145*INDEX('Parámetros'!$L$5:$L$7,T145)))</f>
      </c>
      <c r="E145" s="16"/>
      <c r="F145" s="16"/>
      <c r="G145" s="14"/>
      <c r="H145" s="14"/>
      <c r="I145" s="12">
        <f>IF(AND(E145="",F145=""),"",IF(S145=1,(V145-W145)/60,"Revisa entrada y salida"))</f>
      </c>
      <c r="J145" s="13">
        <f>IF(OR(S145&lt;&gt;1,C145=""),"",C145/INDEX('Parámetros'!$D$5:$D$7,T145))</f>
      </c>
      <c r="K145" s="12">
        <f>IF(S145=1,ROUND(1440*((1-AB145)*AS145+(1-AC145)*AW145),0)/60,"")</f>
      </c>
      <c r="L145" s="12">
        <f>IF(S145=1,ROUND(1440*((1-AB145)*AT145+(1-AC145)*AX145),0)/60,"")</f>
      </c>
      <c r="M145" s="12">
        <f>IF(S145=1,ROUND(1440*((1-AB145)*AR145+(1-AC145)*AV145),0)/60,"")</f>
      </c>
      <c r="N145" s="12">
        <f>IF(S145=1,ROUND(1440*(IF(OR(H145="Sí",H145="Si"),AB145*AQ145+AC145*AU145,0)),0)/60,"")</f>
      </c>
      <c r="O145" s="12">
        <f>IF(S145=1,ROUND(1440*(IF(OR(H145="Sí",H145="Si"),0,AB145*AQ145+AC145*AU145)),0)/60,"")</f>
      </c>
      <c r="P145" s="12">
        <f>IF(S145=1,ROUND(1440*(AB145*AR145+AC145*AV145),0)/60,"")</f>
      </c>
      <c r="Q145" s="12">
        <f>IF(S145=1,ROUND(1440*(AB145*AS145+AC145*AW145),0)/60,"")</f>
      </c>
      <c r="R145" s="12">
        <f>IF(S145=1,ROUND(1440*(AB145*AT145+AC145*AX145),0)/60,"")</f>
      </c>
      <c r="S145">
        <f>IF(AND(ISNUMBER(E145),ISNUMBER(F145)),IF(AND(F145&gt;E145,YEAR(E145)=2026,(F145-E145)*1440&lt;=1140),1,0),0)</f>
      </c>
      <c r="T145">
        <f>IF(S145=1,MATCH(INT(E145),'Parámetros'!$A$5:$A$7,1),"")</f>
      </c>
      <c r="U145">
        <f>IF(S145=1,INDEX('Parámetros'!$C$5:$C$7,T145)/24,"")</f>
      </c>
      <c r="V145">
        <f>IF(S145=1,ROUND((F145-E145)*1440,0),"")</f>
      </c>
      <c r="W145">
        <f>IF(S145=1,MIN(N(G145),V145),"")</f>
      </c>
      <c r="X145">
        <f>IF(S145=1,E145+(INT(V145/2)-INT(W145/2))/1440,"")</f>
      </c>
      <c r="Y145">
        <f>IF(S145=1,X145+W145/1440,"")</f>
      </c>
      <c r="Z145">
        <f>IF(S145=1,MIN(F145,IF(E145+U145&lt;=X145,E145+U145,E145+U145+W145/1440)),"")</f>
      </c>
      <c r="AA145">
        <f>IF(S145=1,INT(E145)+1,"")</f>
      </c>
      <c r="AB145">
        <f>IF(S145=1,IF(OR(WEEKDAY(AA145-1)=1,COUNTIF('Festivos 2026'!$A$5:$A$40,AA145-1)&gt;0),1,0),"")</f>
      </c>
      <c r="AC145">
        <f>IF(S145=1,IF(OR(WEEKDAY(AA145)=1,COUNTIF('Festivos 2026'!$A$5:$A$40,AA145)&gt;0),1,0),"")</f>
      </c>
      <c r="AD145">
        <f>IF(S145=1,IF(Y145&lt;=Z145,1,0),"")</f>
      </c>
      <c r="AE145">
        <f>IF(S145=1,MAX(0,MIN(Z145,AA145)-E145),"")</f>
      </c>
      <c r="AF145">
        <f>IF(S145=1,MAX(0,MIN(MIN(Z145,AA145),(AA145-1)+6/24)-E145)+MAX(0,MIN(Z145,AA145)-MAX(E145,(AA145-1)+19/24)),"")</f>
      </c>
      <c r="AG145">
        <f>IF(S145=1,MAX(0,Z145-MAX(E145,AA145)),"")</f>
      </c>
      <c r="AH145">
        <f>IF(S145=1,MAX(0,MIN(Z145,AA145+6/24)-MAX(E145,AA145))+MAX(0,Z145-MAX(MAX(E145,AA145),AA145+19/24)),"")</f>
      </c>
      <c r="AI145">
        <f>IF(S145=1,MAX(0,MIN(F145,AA145)-Z145),"")</f>
      </c>
      <c r="AJ145">
        <f>IF(S145=1,MAX(0,MIN(MIN(F145,AA145),(AA145-1)+6/24)-Z145)+MAX(0,MIN(F145,AA145)-MAX(Z145,(AA145-1)+19/24)),"")</f>
      </c>
      <c r="AK145">
        <f>IF(S145=1,MAX(0,F145-MAX(Z145,AA145)),"")</f>
      </c>
      <c r="AL145">
        <f>IF(S145=1,MAX(0,MIN(F145,AA145+6/24)-MAX(Z145,AA145))+MAX(0,F145-MAX(MAX(Z145,AA145),AA145+19/24)),"")</f>
      </c>
      <c r="AM145">
        <f>IF(S145=1,MAX(0,MIN(Y145,AA145)-X145),"")</f>
      </c>
      <c r="AN145">
        <f>IF(S145=1,MAX(0,MIN(MIN(Y145,AA145),(AA145-1)+6/24)-X145)+MAX(0,MIN(Y145,AA145)-MAX(X145,(AA145-1)+19/24)),"")</f>
      </c>
      <c r="AO145">
        <f>IF(S145=1,MAX(0,Y145-MAX(X145,AA145)),"")</f>
      </c>
      <c r="AP145">
        <f>IF(S145=1,MAX(0,MIN(Y145,AA145+6/24)-MAX(X145,AA145))+MAX(0,Y145-MAX(MAX(X145,AA145),AA145+19/24)),"")</f>
      </c>
      <c r="AQ145">
        <f>IF(S145=1,(AE145-AF145)-AD145*(AM145-AN145),"")</f>
      </c>
      <c r="AR145">
        <f>IF(S145=1,AF145-AD145*AN145,"")</f>
      </c>
      <c r="AS145">
        <f>IF(S145=1,(AI145-AJ145)-(1-AD145)*(AM145-AN145),"")</f>
      </c>
      <c r="AT145">
        <f>IF(S145=1,AJ145-(1-AD145)*AN145,"")</f>
      </c>
      <c r="AU145">
        <f>IF(S145=1,(AG145-AH145)-AD145*(AO145-AP145),"")</f>
      </c>
      <c r="AV145">
        <f>IF(S145=1,AH145-AD145*AP145,"")</f>
      </c>
      <c r="AW145">
        <f>IF(S145=1,(AK145-AL145)-(1-AD145)*(AO145-AP145),"")</f>
      </c>
      <c r="AX145">
        <f>IF(S145=1,AL145-(1-AD145)*AP145,"")</f>
      </c>
    </row>
    <row r="146" spans="1:50" x14ac:dyDescent="0.25">
      <c r="A146" s="14"/>
      <c r="B146" s="14"/>
      <c r="C146" s="15"/>
      <c r="D146" s="10">
        <f>IF(J146="","",J146*(K146*INDEX('Parámetros'!$E$5:$E$7,T146)+L146*INDEX('Parámetros'!$F$5:$F$7,T146)+M146*INDEX('Parámetros'!$G$5:$G$7,T146)+N146*INDEX('Parámetros'!$H$5:$H$7,T146)+O146*INDEX('Parámetros'!$I$5:$I$7,T146)+P146*INDEX('Parámetros'!$J$5:$J$7,T146)+Q146*INDEX('Parámetros'!$K$5:$K$7,T146)+R146*INDEX('Parámetros'!$L$5:$L$7,T146)))</f>
      </c>
      <c r="E146" s="16"/>
      <c r="F146" s="16"/>
      <c r="G146" s="14"/>
      <c r="H146" s="14"/>
      <c r="I146" s="12">
        <f>IF(AND(E146="",F146=""),"",IF(S146=1,(V146-W146)/60,"Revisa entrada y salida"))</f>
      </c>
      <c r="J146" s="13">
        <f>IF(OR(S146&lt;&gt;1,C146=""),"",C146/INDEX('Parámetros'!$D$5:$D$7,T146))</f>
      </c>
      <c r="K146" s="12">
        <f>IF(S146=1,ROUND(1440*((1-AB146)*AS146+(1-AC146)*AW146),0)/60,"")</f>
      </c>
      <c r="L146" s="12">
        <f>IF(S146=1,ROUND(1440*((1-AB146)*AT146+(1-AC146)*AX146),0)/60,"")</f>
      </c>
      <c r="M146" s="12">
        <f>IF(S146=1,ROUND(1440*((1-AB146)*AR146+(1-AC146)*AV146),0)/60,"")</f>
      </c>
      <c r="N146" s="12">
        <f>IF(S146=1,ROUND(1440*(IF(OR(H146="Sí",H146="Si"),AB146*AQ146+AC146*AU146,0)),0)/60,"")</f>
      </c>
      <c r="O146" s="12">
        <f>IF(S146=1,ROUND(1440*(IF(OR(H146="Sí",H146="Si"),0,AB146*AQ146+AC146*AU146)),0)/60,"")</f>
      </c>
      <c r="P146" s="12">
        <f>IF(S146=1,ROUND(1440*(AB146*AR146+AC146*AV146),0)/60,"")</f>
      </c>
      <c r="Q146" s="12">
        <f>IF(S146=1,ROUND(1440*(AB146*AS146+AC146*AW146),0)/60,"")</f>
      </c>
      <c r="R146" s="12">
        <f>IF(S146=1,ROUND(1440*(AB146*AT146+AC146*AX146),0)/60,"")</f>
      </c>
      <c r="S146">
        <f>IF(AND(ISNUMBER(E146),ISNUMBER(F146)),IF(AND(F146&gt;E146,YEAR(E146)=2026,(F146-E146)*1440&lt;=1140),1,0),0)</f>
      </c>
      <c r="T146">
        <f>IF(S146=1,MATCH(INT(E146),'Parámetros'!$A$5:$A$7,1),"")</f>
      </c>
      <c r="U146">
        <f>IF(S146=1,INDEX('Parámetros'!$C$5:$C$7,T146)/24,"")</f>
      </c>
      <c r="V146">
        <f>IF(S146=1,ROUND((F146-E146)*1440,0),"")</f>
      </c>
      <c r="W146">
        <f>IF(S146=1,MIN(N(G146),V146),"")</f>
      </c>
      <c r="X146">
        <f>IF(S146=1,E146+(INT(V146/2)-INT(W146/2))/1440,"")</f>
      </c>
      <c r="Y146">
        <f>IF(S146=1,X146+W146/1440,"")</f>
      </c>
      <c r="Z146">
        <f>IF(S146=1,MIN(F146,IF(E146+U146&lt;=X146,E146+U146,E146+U146+W146/1440)),"")</f>
      </c>
      <c r="AA146">
        <f>IF(S146=1,INT(E146)+1,"")</f>
      </c>
      <c r="AB146">
        <f>IF(S146=1,IF(OR(WEEKDAY(AA146-1)=1,COUNTIF('Festivos 2026'!$A$5:$A$40,AA146-1)&gt;0),1,0),"")</f>
      </c>
      <c r="AC146">
        <f>IF(S146=1,IF(OR(WEEKDAY(AA146)=1,COUNTIF('Festivos 2026'!$A$5:$A$40,AA146)&gt;0),1,0),"")</f>
      </c>
      <c r="AD146">
        <f>IF(S146=1,IF(Y146&lt;=Z146,1,0),"")</f>
      </c>
      <c r="AE146">
        <f>IF(S146=1,MAX(0,MIN(Z146,AA146)-E146),"")</f>
      </c>
      <c r="AF146">
        <f>IF(S146=1,MAX(0,MIN(MIN(Z146,AA146),(AA146-1)+6/24)-E146)+MAX(0,MIN(Z146,AA146)-MAX(E146,(AA146-1)+19/24)),"")</f>
      </c>
      <c r="AG146">
        <f>IF(S146=1,MAX(0,Z146-MAX(E146,AA146)),"")</f>
      </c>
      <c r="AH146">
        <f>IF(S146=1,MAX(0,MIN(Z146,AA146+6/24)-MAX(E146,AA146))+MAX(0,Z146-MAX(MAX(E146,AA146),AA146+19/24)),"")</f>
      </c>
      <c r="AI146">
        <f>IF(S146=1,MAX(0,MIN(F146,AA146)-Z146),"")</f>
      </c>
      <c r="AJ146">
        <f>IF(S146=1,MAX(0,MIN(MIN(F146,AA146),(AA146-1)+6/24)-Z146)+MAX(0,MIN(F146,AA146)-MAX(Z146,(AA146-1)+19/24)),"")</f>
      </c>
      <c r="AK146">
        <f>IF(S146=1,MAX(0,F146-MAX(Z146,AA146)),"")</f>
      </c>
      <c r="AL146">
        <f>IF(S146=1,MAX(0,MIN(F146,AA146+6/24)-MAX(Z146,AA146))+MAX(0,F146-MAX(MAX(Z146,AA146),AA146+19/24)),"")</f>
      </c>
      <c r="AM146">
        <f>IF(S146=1,MAX(0,MIN(Y146,AA146)-X146),"")</f>
      </c>
      <c r="AN146">
        <f>IF(S146=1,MAX(0,MIN(MIN(Y146,AA146),(AA146-1)+6/24)-X146)+MAX(0,MIN(Y146,AA146)-MAX(X146,(AA146-1)+19/24)),"")</f>
      </c>
      <c r="AO146">
        <f>IF(S146=1,MAX(0,Y146-MAX(X146,AA146)),"")</f>
      </c>
      <c r="AP146">
        <f>IF(S146=1,MAX(0,MIN(Y146,AA146+6/24)-MAX(X146,AA146))+MAX(0,Y146-MAX(MAX(X146,AA146),AA146+19/24)),"")</f>
      </c>
      <c r="AQ146">
        <f>IF(S146=1,(AE146-AF146)-AD146*(AM146-AN146),"")</f>
      </c>
      <c r="AR146">
        <f>IF(S146=1,AF146-AD146*AN146,"")</f>
      </c>
      <c r="AS146">
        <f>IF(S146=1,(AI146-AJ146)-(1-AD146)*(AM146-AN146),"")</f>
      </c>
      <c r="AT146">
        <f>IF(S146=1,AJ146-(1-AD146)*AN146,"")</f>
      </c>
      <c r="AU146">
        <f>IF(S146=1,(AG146-AH146)-AD146*(AO146-AP146),"")</f>
      </c>
      <c r="AV146">
        <f>IF(S146=1,AH146-AD146*AP146,"")</f>
      </c>
      <c r="AW146">
        <f>IF(S146=1,(AK146-AL146)-(1-AD146)*(AO146-AP146),"")</f>
      </c>
      <c r="AX146">
        <f>IF(S146=1,AL146-(1-AD146)*AP146,"")</f>
      </c>
    </row>
    <row r="147" spans="1:50" x14ac:dyDescent="0.25">
      <c r="A147" s="14"/>
      <c r="B147" s="14"/>
      <c r="C147" s="15"/>
      <c r="D147" s="10">
        <f>IF(J147="","",J147*(K147*INDEX('Parámetros'!$E$5:$E$7,T147)+L147*INDEX('Parámetros'!$F$5:$F$7,T147)+M147*INDEX('Parámetros'!$G$5:$G$7,T147)+N147*INDEX('Parámetros'!$H$5:$H$7,T147)+O147*INDEX('Parámetros'!$I$5:$I$7,T147)+P147*INDEX('Parámetros'!$J$5:$J$7,T147)+Q147*INDEX('Parámetros'!$K$5:$K$7,T147)+R147*INDEX('Parámetros'!$L$5:$L$7,T147)))</f>
      </c>
      <c r="E147" s="16"/>
      <c r="F147" s="16"/>
      <c r="G147" s="14"/>
      <c r="H147" s="14"/>
      <c r="I147" s="12">
        <f>IF(AND(E147="",F147=""),"",IF(S147=1,(V147-W147)/60,"Revisa entrada y salida"))</f>
      </c>
      <c r="J147" s="13">
        <f>IF(OR(S147&lt;&gt;1,C147=""),"",C147/INDEX('Parámetros'!$D$5:$D$7,T147))</f>
      </c>
      <c r="K147" s="12">
        <f>IF(S147=1,ROUND(1440*((1-AB147)*AS147+(1-AC147)*AW147),0)/60,"")</f>
      </c>
      <c r="L147" s="12">
        <f>IF(S147=1,ROUND(1440*((1-AB147)*AT147+(1-AC147)*AX147),0)/60,"")</f>
      </c>
      <c r="M147" s="12">
        <f>IF(S147=1,ROUND(1440*((1-AB147)*AR147+(1-AC147)*AV147),0)/60,"")</f>
      </c>
      <c r="N147" s="12">
        <f>IF(S147=1,ROUND(1440*(IF(OR(H147="Sí",H147="Si"),AB147*AQ147+AC147*AU147,0)),0)/60,"")</f>
      </c>
      <c r="O147" s="12">
        <f>IF(S147=1,ROUND(1440*(IF(OR(H147="Sí",H147="Si"),0,AB147*AQ147+AC147*AU147)),0)/60,"")</f>
      </c>
      <c r="P147" s="12">
        <f>IF(S147=1,ROUND(1440*(AB147*AR147+AC147*AV147),0)/60,"")</f>
      </c>
      <c r="Q147" s="12">
        <f>IF(S147=1,ROUND(1440*(AB147*AS147+AC147*AW147),0)/60,"")</f>
      </c>
      <c r="R147" s="12">
        <f>IF(S147=1,ROUND(1440*(AB147*AT147+AC147*AX147),0)/60,"")</f>
      </c>
      <c r="S147">
        <f>IF(AND(ISNUMBER(E147),ISNUMBER(F147)),IF(AND(F147&gt;E147,YEAR(E147)=2026,(F147-E147)*1440&lt;=1140),1,0),0)</f>
      </c>
      <c r="T147">
        <f>IF(S147=1,MATCH(INT(E147),'Parámetros'!$A$5:$A$7,1),"")</f>
      </c>
      <c r="U147">
        <f>IF(S147=1,INDEX('Parámetros'!$C$5:$C$7,T147)/24,"")</f>
      </c>
      <c r="V147">
        <f>IF(S147=1,ROUND((F147-E147)*1440,0),"")</f>
      </c>
      <c r="W147">
        <f>IF(S147=1,MIN(N(G147),V147),"")</f>
      </c>
      <c r="X147">
        <f>IF(S147=1,E147+(INT(V147/2)-INT(W147/2))/1440,"")</f>
      </c>
      <c r="Y147">
        <f>IF(S147=1,X147+W147/1440,"")</f>
      </c>
      <c r="Z147">
        <f>IF(S147=1,MIN(F147,IF(E147+U147&lt;=X147,E147+U147,E147+U147+W147/1440)),"")</f>
      </c>
      <c r="AA147">
        <f>IF(S147=1,INT(E147)+1,"")</f>
      </c>
      <c r="AB147">
        <f>IF(S147=1,IF(OR(WEEKDAY(AA147-1)=1,COUNTIF('Festivos 2026'!$A$5:$A$40,AA147-1)&gt;0),1,0),"")</f>
      </c>
      <c r="AC147">
        <f>IF(S147=1,IF(OR(WEEKDAY(AA147)=1,COUNTIF('Festivos 2026'!$A$5:$A$40,AA147)&gt;0),1,0),"")</f>
      </c>
      <c r="AD147">
        <f>IF(S147=1,IF(Y147&lt;=Z147,1,0),"")</f>
      </c>
      <c r="AE147">
        <f>IF(S147=1,MAX(0,MIN(Z147,AA147)-E147),"")</f>
      </c>
      <c r="AF147">
        <f>IF(S147=1,MAX(0,MIN(MIN(Z147,AA147),(AA147-1)+6/24)-E147)+MAX(0,MIN(Z147,AA147)-MAX(E147,(AA147-1)+19/24)),"")</f>
      </c>
      <c r="AG147">
        <f>IF(S147=1,MAX(0,Z147-MAX(E147,AA147)),"")</f>
      </c>
      <c r="AH147">
        <f>IF(S147=1,MAX(0,MIN(Z147,AA147+6/24)-MAX(E147,AA147))+MAX(0,Z147-MAX(MAX(E147,AA147),AA147+19/24)),"")</f>
      </c>
      <c r="AI147">
        <f>IF(S147=1,MAX(0,MIN(F147,AA147)-Z147),"")</f>
      </c>
      <c r="AJ147">
        <f>IF(S147=1,MAX(0,MIN(MIN(F147,AA147),(AA147-1)+6/24)-Z147)+MAX(0,MIN(F147,AA147)-MAX(Z147,(AA147-1)+19/24)),"")</f>
      </c>
      <c r="AK147">
        <f>IF(S147=1,MAX(0,F147-MAX(Z147,AA147)),"")</f>
      </c>
      <c r="AL147">
        <f>IF(S147=1,MAX(0,MIN(F147,AA147+6/24)-MAX(Z147,AA147))+MAX(0,F147-MAX(MAX(Z147,AA147),AA147+19/24)),"")</f>
      </c>
      <c r="AM147">
        <f>IF(S147=1,MAX(0,MIN(Y147,AA147)-X147),"")</f>
      </c>
      <c r="AN147">
        <f>IF(S147=1,MAX(0,MIN(MIN(Y147,AA147),(AA147-1)+6/24)-X147)+MAX(0,MIN(Y147,AA147)-MAX(X147,(AA147-1)+19/24)),"")</f>
      </c>
      <c r="AO147">
        <f>IF(S147=1,MAX(0,Y147-MAX(X147,AA147)),"")</f>
      </c>
      <c r="AP147">
        <f>IF(S147=1,MAX(0,MIN(Y147,AA147+6/24)-MAX(X147,AA147))+MAX(0,Y147-MAX(MAX(X147,AA147),AA147+19/24)),"")</f>
      </c>
      <c r="AQ147">
        <f>IF(S147=1,(AE147-AF147)-AD147*(AM147-AN147),"")</f>
      </c>
      <c r="AR147">
        <f>IF(S147=1,AF147-AD147*AN147,"")</f>
      </c>
      <c r="AS147">
        <f>IF(S147=1,(AI147-AJ147)-(1-AD147)*(AM147-AN147),"")</f>
      </c>
      <c r="AT147">
        <f>IF(S147=1,AJ147-(1-AD147)*AN147,"")</f>
      </c>
      <c r="AU147">
        <f>IF(S147=1,(AG147-AH147)-AD147*(AO147-AP147),"")</f>
      </c>
      <c r="AV147">
        <f>IF(S147=1,AH147-AD147*AP147,"")</f>
      </c>
      <c r="AW147">
        <f>IF(S147=1,(AK147-AL147)-(1-AD147)*(AO147-AP147),"")</f>
      </c>
      <c r="AX147">
        <f>IF(S147=1,AL147-(1-AD147)*AP147,"")</f>
      </c>
    </row>
    <row r="148" spans="1:50" x14ac:dyDescent="0.25">
      <c r="A148" s="14"/>
      <c r="B148" s="14"/>
      <c r="C148" s="15"/>
      <c r="D148" s="10">
        <f>IF(J148="","",J148*(K148*INDEX('Parámetros'!$E$5:$E$7,T148)+L148*INDEX('Parámetros'!$F$5:$F$7,T148)+M148*INDEX('Parámetros'!$G$5:$G$7,T148)+N148*INDEX('Parámetros'!$H$5:$H$7,T148)+O148*INDEX('Parámetros'!$I$5:$I$7,T148)+P148*INDEX('Parámetros'!$J$5:$J$7,T148)+Q148*INDEX('Parámetros'!$K$5:$K$7,T148)+R148*INDEX('Parámetros'!$L$5:$L$7,T148)))</f>
      </c>
      <c r="E148" s="16"/>
      <c r="F148" s="16"/>
      <c r="G148" s="14"/>
      <c r="H148" s="14"/>
      <c r="I148" s="12">
        <f>IF(AND(E148="",F148=""),"",IF(S148=1,(V148-W148)/60,"Revisa entrada y salida"))</f>
      </c>
      <c r="J148" s="13">
        <f>IF(OR(S148&lt;&gt;1,C148=""),"",C148/INDEX('Parámetros'!$D$5:$D$7,T148))</f>
      </c>
      <c r="K148" s="12">
        <f>IF(S148=1,ROUND(1440*((1-AB148)*AS148+(1-AC148)*AW148),0)/60,"")</f>
      </c>
      <c r="L148" s="12">
        <f>IF(S148=1,ROUND(1440*((1-AB148)*AT148+(1-AC148)*AX148),0)/60,"")</f>
      </c>
      <c r="M148" s="12">
        <f>IF(S148=1,ROUND(1440*((1-AB148)*AR148+(1-AC148)*AV148),0)/60,"")</f>
      </c>
      <c r="N148" s="12">
        <f>IF(S148=1,ROUND(1440*(IF(OR(H148="Sí",H148="Si"),AB148*AQ148+AC148*AU148,0)),0)/60,"")</f>
      </c>
      <c r="O148" s="12">
        <f>IF(S148=1,ROUND(1440*(IF(OR(H148="Sí",H148="Si"),0,AB148*AQ148+AC148*AU148)),0)/60,"")</f>
      </c>
      <c r="P148" s="12">
        <f>IF(S148=1,ROUND(1440*(AB148*AR148+AC148*AV148),0)/60,"")</f>
      </c>
      <c r="Q148" s="12">
        <f>IF(S148=1,ROUND(1440*(AB148*AS148+AC148*AW148),0)/60,"")</f>
      </c>
      <c r="R148" s="12">
        <f>IF(S148=1,ROUND(1440*(AB148*AT148+AC148*AX148),0)/60,"")</f>
      </c>
      <c r="S148">
        <f>IF(AND(ISNUMBER(E148),ISNUMBER(F148)),IF(AND(F148&gt;E148,YEAR(E148)=2026,(F148-E148)*1440&lt;=1140),1,0),0)</f>
      </c>
      <c r="T148">
        <f>IF(S148=1,MATCH(INT(E148),'Parámetros'!$A$5:$A$7,1),"")</f>
      </c>
      <c r="U148">
        <f>IF(S148=1,INDEX('Parámetros'!$C$5:$C$7,T148)/24,"")</f>
      </c>
      <c r="V148">
        <f>IF(S148=1,ROUND((F148-E148)*1440,0),"")</f>
      </c>
      <c r="W148">
        <f>IF(S148=1,MIN(N(G148),V148),"")</f>
      </c>
      <c r="X148">
        <f>IF(S148=1,E148+(INT(V148/2)-INT(W148/2))/1440,"")</f>
      </c>
      <c r="Y148">
        <f>IF(S148=1,X148+W148/1440,"")</f>
      </c>
      <c r="Z148">
        <f>IF(S148=1,MIN(F148,IF(E148+U148&lt;=X148,E148+U148,E148+U148+W148/1440)),"")</f>
      </c>
      <c r="AA148">
        <f>IF(S148=1,INT(E148)+1,"")</f>
      </c>
      <c r="AB148">
        <f>IF(S148=1,IF(OR(WEEKDAY(AA148-1)=1,COUNTIF('Festivos 2026'!$A$5:$A$40,AA148-1)&gt;0),1,0),"")</f>
      </c>
      <c r="AC148">
        <f>IF(S148=1,IF(OR(WEEKDAY(AA148)=1,COUNTIF('Festivos 2026'!$A$5:$A$40,AA148)&gt;0),1,0),"")</f>
      </c>
      <c r="AD148">
        <f>IF(S148=1,IF(Y148&lt;=Z148,1,0),"")</f>
      </c>
      <c r="AE148">
        <f>IF(S148=1,MAX(0,MIN(Z148,AA148)-E148),"")</f>
      </c>
      <c r="AF148">
        <f>IF(S148=1,MAX(0,MIN(MIN(Z148,AA148),(AA148-1)+6/24)-E148)+MAX(0,MIN(Z148,AA148)-MAX(E148,(AA148-1)+19/24)),"")</f>
      </c>
      <c r="AG148">
        <f>IF(S148=1,MAX(0,Z148-MAX(E148,AA148)),"")</f>
      </c>
      <c r="AH148">
        <f>IF(S148=1,MAX(0,MIN(Z148,AA148+6/24)-MAX(E148,AA148))+MAX(0,Z148-MAX(MAX(E148,AA148),AA148+19/24)),"")</f>
      </c>
      <c r="AI148">
        <f>IF(S148=1,MAX(0,MIN(F148,AA148)-Z148),"")</f>
      </c>
      <c r="AJ148">
        <f>IF(S148=1,MAX(0,MIN(MIN(F148,AA148),(AA148-1)+6/24)-Z148)+MAX(0,MIN(F148,AA148)-MAX(Z148,(AA148-1)+19/24)),"")</f>
      </c>
      <c r="AK148">
        <f>IF(S148=1,MAX(0,F148-MAX(Z148,AA148)),"")</f>
      </c>
      <c r="AL148">
        <f>IF(S148=1,MAX(0,MIN(F148,AA148+6/24)-MAX(Z148,AA148))+MAX(0,F148-MAX(MAX(Z148,AA148),AA148+19/24)),"")</f>
      </c>
      <c r="AM148">
        <f>IF(S148=1,MAX(0,MIN(Y148,AA148)-X148),"")</f>
      </c>
      <c r="AN148">
        <f>IF(S148=1,MAX(0,MIN(MIN(Y148,AA148),(AA148-1)+6/24)-X148)+MAX(0,MIN(Y148,AA148)-MAX(X148,(AA148-1)+19/24)),"")</f>
      </c>
      <c r="AO148">
        <f>IF(S148=1,MAX(0,Y148-MAX(X148,AA148)),"")</f>
      </c>
      <c r="AP148">
        <f>IF(S148=1,MAX(0,MIN(Y148,AA148+6/24)-MAX(X148,AA148))+MAX(0,Y148-MAX(MAX(X148,AA148),AA148+19/24)),"")</f>
      </c>
      <c r="AQ148">
        <f>IF(S148=1,(AE148-AF148)-AD148*(AM148-AN148),"")</f>
      </c>
      <c r="AR148">
        <f>IF(S148=1,AF148-AD148*AN148,"")</f>
      </c>
      <c r="AS148">
        <f>IF(S148=1,(AI148-AJ148)-(1-AD148)*(AM148-AN148),"")</f>
      </c>
      <c r="AT148">
        <f>IF(S148=1,AJ148-(1-AD148)*AN148,"")</f>
      </c>
      <c r="AU148">
        <f>IF(S148=1,(AG148-AH148)-AD148*(AO148-AP148),"")</f>
      </c>
      <c r="AV148">
        <f>IF(S148=1,AH148-AD148*AP148,"")</f>
      </c>
      <c r="AW148">
        <f>IF(S148=1,(AK148-AL148)-(1-AD148)*(AO148-AP148),"")</f>
      </c>
      <c r="AX148">
        <f>IF(S148=1,AL148-(1-AD148)*AP148,"")</f>
      </c>
    </row>
    <row r="149" spans="1:50" x14ac:dyDescent="0.25">
      <c r="A149" s="14"/>
      <c r="B149" s="14"/>
      <c r="C149" s="15"/>
      <c r="D149" s="10">
        <f>IF(J149="","",J149*(K149*INDEX('Parámetros'!$E$5:$E$7,T149)+L149*INDEX('Parámetros'!$F$5:$F$7,T149)+M149*INDEX('Parámetros'!$G$5:$G$7,T149)+N149*INDEX('Parámetros'!$H$5:$H$7,T149)+O149*INDEX('Parámetros'!$I$5:$I$7,T149)+P149*INDEX('Parámetros'!$J$5:$J$7,T149)+Q149*INDEX('Parámetros'!$K$5:$K$7,T149)+R149*INDEX('Parámetros'!$L$5:$L$7,T149)))</f>
      </c>
      <c r="E149" s="16"/>
      <c r="F149" s="16"/>
      <c r="G149" s="14"/>
      <c r="H149" s="14"/>
      <c r="I149" s="12">
        <f>IF(AND(E149="",F149=""),"",IF(S149=1,(V149-W149)/60,"Revisa entrada y salida"))</f>
      </c>
      <c r="J149" s="13">
        <f>IF(OR(S149&lt;&gt;1,C149=""),"",C149/INDEX('Parámetros'!$D$5:$D$7,T149))</f>
      </c>
      <c r="K149" s="12">
        <f>IF(S149=1,ROUND(1440*((1-AB149)*AS149+(1-AC149)*AW149),0)/60,"")</f>
      </c>
      <c r="L149" s="12">
        <f>IF(S149=1,ROUND(1440*((1-AB149)*AT149+(1-AC149)*AX149),0)/60,"")</f>
      </c>
      <c r="M149" s="12">
        <f>IF(S149=1,ROUND(1440*((1-AB149)*AR149+(1-AC149)*AV149),0)/60,"")</f>
      </c>
      <c r="N149" s="12">
        <f>IF(S149=1,ROUND(1440*(IF(OR(H149="Sí",H149="Si"),AB149*AQ149+AC149*AU149,0)),0)/60,"")</f>
      </c>
      <c r="O149" s="12">
        <f>IF(S149=1,ROUND(1440*(IF(OR(H149="Sí",H149="Si"),0,AB149*AQ149+AC149*AU149)),0)/60,"")</f>
      </c>
      <c r="P149" s="12">
        <f>IF(S149=1,ROUND(1440*(AB149*AR149+AC149*AV149),0)/60,"")</f>
      </c>
      <c r="Q149" s="12">
        <f>IF(S149=1,ROUND(1440*(AB149*AS149+AC149*AW149),0)/60,"")</f>
      </c>
      <c r="R149" s="12">
        <f>IF(S149=1,ROUND(1440*(AB149*AT149+AC149*AX149),0)/60,"")</f>
      </c>
      <c r="S149">
        <f>IF(AND(ISNUMBER(E149),ISNUMBER(F149)),IF(AND(F149&gt;E149,YEAR(E149)=2026,(F149-E149)*1440&lt;=1140),1,0),0)</f>
      </c>
      <c r="T149">
        <f>IF(S149=1,MATCH(INT(E149),'Parámetros'!$A$5:$A$7,1),"")</f>
      </c>
      <c r="U149">
        <f>IF(S149=1,INDEX('Parámetros'!$C$5:$C$7,T149)/24,"")</f>
      </c>
      <c r="V149">
        <f>IF(S149=1,ROUND((F149-E149)*1440,0),"")</f>
      </c>
      <c r="W149">
        <f>IF(S149=1,MIN(N(G149),V149),"")</f>
      </c>
      <c r="X149">
        <f>IF(S149=1,E149+(INT(V149/2)-INT(W149/2))/1440,"")</f>
      </c>
      <c r="Y149">
        <f>IF(S149=1,X149+W149/1440,"")</f>
      </c>
      <c r="Z149">
        <f>IF(S149=1,MIN(F149,IF(E149+U149&lt;=X149,E149+U149,E149+U149+W149/1440)),"")</f>
      </c>
      <c r="AA149">
        <f>IF(S149=1,INT(E149)+1,"")</f>
      </c>
      <c r="AB149">
        <f>IF(S149=1,IF(OR(WEEKDAY(AA149-1)=1,COUNTIF('Festivos 2026'!$A$5:$A$40,AA149-1)&gt;0),1,0),"")</f>
      </c>
      <c r="AC149">
        <f>IF(S149=1,IF(OR(WEEKDAY(AA149)=1,COUNTIF('Festivos 2026'!$A$5:$A$40,AA149)&gt;0),1,0),"")</f>
      </c>
      <c r="AD149">
        <f>IF(S149=1,IF(Y149&lt;=Z149,1,0),"")</f>
      </c>
      <c r="AE149">
        <f>IF(S149=1,MAX(0,MIN(Z149,AA149)-E149),"")</f>
      </c>
      <c r="AF149">
        <f>IF(S149=1,MAX(0,MIN(MIN(Z149,AA149),(AA149-1)+6/24)-E149)+MAX(0,MIN(Z149,AA149)-MAX(E149,(AA149-1)+19/24)),"")</f>
      </c>
      <c r="AG149">
        <f>IF(S149=1,MAX(0,Z149-MAX(E149,AA149)),"")</f>
      </c>
      <c r="AH149">
        <f>IF(S149=1,MAX(0,MIN(Z149,AA149+6/24)-MAX(E149,AA149))+MAX(0,Z149-MAX(MAX(E149,AA149),AA149+19/24)),"")</f>
      </c>
      <c r="AI149">
        <f>IF(S149=1,MAX(0,MIN(F149,AA149)-Z149),"")</f>
      </c>
      <c r="AJ149">
        <f>IF(S149=1,MAX(0,MIN(MIN(F149,AA149),(AA149-1)+6/24)-Z149)+MAX(0,MIN(F149,AA149)-MAX(Z149,(AA149-1)+19/24)),"")</f>
      </c>
      <c r="AK149">
        <f>IF(S149=1,MAX(0,F149-MAX(Z149,AA149)),"")</f>
      </c>
      <c r="AL149">
        <f>IF(S149=1,MAX(0,MIN(F149,AA149+6/24)-MAX(Z149,AA149))+MAX(0,F149-MAX(MAX(Z149,AA149),AA149+19/24)),"")</f>
      </c>
      <c r="AM149">
        <f>IF(S149=1,MAX(0,MIN(Y149,AA149)-X149),"")</f>
      </c>
      <c r="AN149">
        <f>IF(S149=1,MAX(0,MIN(MIN(Y149,AA149),(AA149-1)+6/24)-X149)+MAX(0,MIN(Y149,AA149)-MAX(X149,(AA149-1)+19/24)),"")</f>
      </c>
      <c r="AO149">
        <f>IF(S149=1,MAX(0,Y149-MAX(X149,AA149)),"")</f>
      </c>
      <c r="AP149">
        <f>IF(S149=1,MAX(0,MIN(Y149,AA149+6/24)-MAX(X149,AA149))+MAX(0,Y149-MAX(MAX(X149,AA149),AA149+19/24)),"")</f>
      </c>
      <c r="AQ149">
        <f>IF(S149=1,(AE149-AF149)-AD149*(AM149-AN149),"")</f>
      </c>
      <c r="AR149">
        <f>IF(S149=1,AF149-AD149*AN149,"")</f>
      </c>
      <c r="AS149">
        <f>IF(S149=1,(AI149-AJ149)-(1-AD149)*(AM149-AN149),"")</f>
      </c>
      <c r="AT149">
        <f>IF(S149=1,AJ149-(1-AD149)*AN149,"")</f>
      </c>
      <c r="AU149">
        <f>IF(S149=1,(AG149-AH149)-AD149*(AO149-AP149),"")</f>
      </c>
      <c r="AV149">
        <f>IF(S149=1,AH149-AD149*AP149,"")</f>
      </c>
      <c r="AW149">
        <f>IF(S149=1,(AK149-AL149)-(1-AD149)*(AO149-AP149),"")</f>
      </c>
      <c r="AX149">
        <f>IF(S149=1,AL149-(1-AD149)*AP149,"")</f>
      </c>
    </row>
    <row r="150" spans="1:50" x14ac:dyDescent="0.25">
      <c r="A150" s="14"/>
      <c r="B150" s="14"/>
      <c r="C150" s="15"/>
      <c r="D150" s="10">
        <f>IF(J150="","",J150*(K150*INDEX('Parámetros'!$E$5:$E$7,T150)+L150*INDEX('Parámetros'!$F$5:$F$7,T150)+M150*INDEX('Parámetros'!$G$5:$G$7,T150)+N150*INDEX('Parámetros'!$H$5:$H$7,T150)+O150*INDEX('Parámetros'!$I$5:$I$7,T150)+P150*INDEX('Parámetros'!$J$5:$J$7,T150)+Q150*INDEX('Parámetros'!$K$5:$K$7,T150)+R150*INDEX('Parámetros'!$L$5:$L$7,T150)))</f>
      </c>
      <c r="E150" s="16"/>
      <c r="F150" s="16"/>
      <c r="G150" s="14"/>
      <c r="H150" s="14"/>
      <c r="I150" s="12">
        <f>IF(AND(E150="",F150=""),"",IF(S150=1,(V150-W150)/60,"Revisa entrada y salida"))</f>
      </c>
      <c r="J150" s="13">
        <f>IF(OR(S150&lt;&gt;1,C150=""),"",C150/INDEX('Parámetros'!$D$5:$D$7,T150))</f>
      </c>
      <c r="K150" s="12">
        <f>IF(S150=1,ROUND(1440*((1-AB150)*AS150+(1-AC150)*AW150),0)/60,"")</f>
      </c>
      <c r="L150" s="12">
        <f>IF(S150=1,ROUND(1440*((1-AB150)*AT150+(1-AC150)*AX150),0)/60,"")</f>
      </c>
      <c r="M150" s="12">
        <f>IF(S150=1,ROUND(1440*((1-AB150)*AR150+(1-AC150)*AV150),0)/60,"")</f>
      </c>
      <c r="N150" s="12">
        <f>IF(S150=1,ROUND(1440*(IF(OR(H150="Sí",H150="Si"),AB150*AQ150+AC150*AU150,0)),0)/60,"")</f>
      </c>
      <c r="O150" s="12">
        <f>IF(S150=1,ROUND(1440*(IF(OR(H150="Sí",H150="Si"),0,AB150*AQ150+AC150*AU150)),0)/60,"")</f>
      </c>
      <c r="P150" s="12">
        <f>IF(S150=1,ROUND(1440*(AB150*AR150+AC150*AV150),0)/60,"")</f>
      </c>
      <c r="Q150" s="12">
        <f>IF(S150=1,ROUND(1440*(AB150*AS150+AC150*AW150),0)/60,"")</f>
      </c>
      <c r="R150" s="12">
        <f>IF(S150=1,ROUND(1440*(AB150*AT150+AC150*AX150),0)/60,"")</f>
      </c>
      <c r="S150">
        <f>IF(AND(ISNUMBER(E150),ISNUMBER(F150)),IF(AND(F150&gt;E150,YEAR(E150)=2026,(F150-E150)*1440&lt;=1140),1,0),0)</f>
      </c>
      <c r="T150">
        <f>IF(S150=1,MATCH(INT(E150),'Parámetros'!$A$5:$A$7,1),"")</f>
      </c>
      <c r="U150">
        <f>IF(S150=1,INDEX('Parámetros'!$C$5:$C$7,T150)/24,"")</f>
      </c>
      <c r="V150">
        <f>IF(S150=1,ROUND((F150-E150)*1440,0),"")</f>
      </c>
      <c r="W150">
        <f>IF(S150=1,MIN(N(G150),V150),"")</f>
      </c>
      <c r="X150">
        <f>IF(S150=1,E150+(INT(V150/2)-INT(W150/2))/1440,"")</f>
      </c>
      <c r="Y150">
        <f>IF(S150=1,X150+W150/1440,"")</f>
      </c>
      <c r="Z150">
        <f>IF(S150=1,MIN(F150,IF(E150+U150&lt;=X150,E150+U150,E150+U150+W150/1440)),"")</f>
      </c>
      <c r="AA150">
        <f>IF(S150=1,INT(E150)+1,"")</f>
      </c>
      <c r="AB150">
        <f>IF(S150=1,IF(OR(WEEKDAY(AA150-1)=1,COUNTIF('Festivos 2026'!$A$5:$A$40,AA150-1)&gt;0),1,0),"")</f>
      </c>
      <c r="AC150">
        <f>IF(S150=1,IF(OR(WEEKDAY(AA150)=1,COUNTIF('Festivos 2026'!$A$5:$A$40,AA150)&gt;0),1,0),"")</f>
      </c>
      <c r="AD150">
        <f>IF(S150=1,IF(Y150&lt;=Z150,1,0),"")</f>
      </c>
      <c r="AE150">
        <f>IF(S150=1,MAX(0,MIN(Z150,AA150)-E150),"")</f>
      </c>
      <c r="AF150">
        <f>IF(S150=1,MAX(0,MIN(MIN(Z150,AA150),(AA150-1)+6/24)-E150)+MAX(0,MIN(Z150,AA150)-MAX(E150,(AA150-1)+19/24)),"")</f>
      </c>
      <c r="AG150">
        <f>IF(S150=1,MAX(0,Z150-MAX(E150,AA150)),"")</f>
      </c>
      <c r="AH150">
        <f>IF(S150=1,MAX(0,MIN(Z150,AA150+6/24)-MAX(E150,AA150))+MAX(0,Z150-MAX(MAX(E150,AA150),AA150+19/24)),"")</f>
      </c>
      <c r="AI150">
        <f>IF(S150=1,MAX(0,MIN(F150,AA150)-Z150),"")</f>
      </c>
      <c r="AJ150">
        <f>IF(S150=1,MAX(0,MIN(MIN(F150,AA150),(AA150-1)+6/24)-Z150)+MAX(0,MIN(F150,AA150)-MAX(Z150,(AA150-1)+19/24)),"")</f>
      </c>
      <c r="AK150">
        <f>IF(S150=1,MAX(0,F150-MAX(Z150,AA150)),"")</f>
      </c>
      <c r="AL150">
        <f>IF(S150=1,MAX(0,MIN(F150,AA150+6/24)-MAX(Z150,AA150))+MAX(0,F150-MAX(MAX(Z150,AA150),AA150+19/24)),"")</f>
      </c>
      <c r="AM150">
        <f>IF(S150=1,MAX(0,MIN(Y150,AA150)-X150),"")</f>
      </c>
      <c r="AN150">
        <f>IF(S150=1,MAX(0,MIN(MIN(Y150,AA150),(AA150-1)+6/24)-X150)+MAX(0,MIN(Y150,AA150)-MAX(X150,(AA150-1)+19/24)),"")</f>
      </c>
      <c r="AO150">
        <f>IF(S150=1,MAX(0,Y150-MAX(X150,AA150)),"")</f>
      </c>
      <c r="AP150">
        <f>IF(S150=1,MAX(0,MIN(Y150,AA150+6/24)-MAX(X150,AA150))+MAX(0,Y150-MAX(MAX(X150,AA150),AA150+19/24)),"")</f>
      </c>
      <c r="AQ150">
        <f>IF(S150=1,(AE150-AF150)-AD150*(AM150-AN150),"")</f>
      </c>
      <c r="AR150">
        <f>IF(S150=1,AF150-AD150*AN150,"")</f>
      </c>
      <c r="AS150">
        <f>IF(S150=1,(AI150-AJ150)-(1-AD150)*(AM150-AN150),"")</f>
      </c>
      <c r="AT150">
        <f>IF(S150=1,AJ150-(1-AD150)*AN150,"")</f>
      </c>
      <c r="AU150">
        <f>IF(S150=1,(AG150-AH150)-AD150*(AO150-AP150),"")</f>
      </c>
      <c r="AV150">
        <f>IF(S150=1,AH150-AD150*AP150,"")</f>
      </c>
      <c r="AW150">
        <f>IF(S150=1,(AK150-AL150)-(1-AD150)*(AO150-AP150),"")</f>
      </c>
      <c r="AX150">
        <f>IF(S150=1,AL150-(1-AD150)*AP150,"")</f>
      </c>
    </row>
    <row r="151" spans="1:50" x14ac:dyDescent="0.25">
      <c r="A151" s="14"/>
      <c r="B151" s="14"/>
      <c r="C151" s="15"/>
      <c r="D151" s="10">
        <f>IF(J151="","",J151*(K151*INDEX('Parámetros'!$E$5:$E$7,T151)+L151*INDEX('Parámetros'!$F$5:$F$7,T151)+M151*INDEX('Parámetros'!$G$5:$G$7,T151)+N151*INDEX('Parámetros'!$H$5:$H$7,T151)+O151*INDEX('Parámetros'!$I$5:$I$7,T151)+P151*INDEX('Parámetros'!$J$5:$J$7,T151)+Q151*INDEX('Parámetros'!$K$5:$K$7,T151)+R151*INDEX('Parámetros'!$L$5:$L$7,T151)))</f>
      </c>
      <c r="E151" s="16"/>
      <c r="F151" s="16"/>
      <c r="G151" s="14"/>
      <c r="H151" s="14"/>
      <c r="I151" s="12">
        <f>IF(AND(E151="",F151=""),"",IF(S151=1,(V151-W151)/60,"Revisa entrada y salida"))</f>
      </c>
      <c r="J151" s="13">
        <f>IF(OR(S151&lt;&gt;1,C151=""),"",C151/INDEX('Parámetros'!$D$5:$D$7,T151))</f>
      </c>
      <c r="K151" s="12">
        <f>IF(S151=1,ROUND(1440*((1-AB151)*AS151+(1-AC151)*AW151),0)/60,"")</f>
      </c>
      <c r="L151" s="12">
        <f>IF(S151=1,ROUND(1440*((1-AB151)*AT151+(1-AC151)*AX151),0)/60,"")</f>
      </c>
      <c r="M151" s="12">
        <f>IF(S151=1,ROUND(1440*((1-AB151)*AR151+(1-AC151)*AV151),0)/60,"")</f>
      </c>
      <c r="N151" s="12">
        <f>IF(S151=1,ROUND(1440*(IF(OR(H151="Sí",H151="Si"),AB151*AQ151+AC151*AU151,0)),0)/60,"")</f>
      </c>
      <c r="O151" s="12">
        <f>IF(S151=1,ROUND(1440*(IF(OR(H151="Sí",H151="Si"),0,AB151*AQ151+AC151*AU151)),0)/60,"")</f>
      </c>
      <c r="P151" s="12">
        <f>IF(S151=1,ROUND(1440*(AB151*AR151+AC151*AV151),0)/60,"")</f>
      </c>
      <c r="Q151" s="12">
        <f>IF(S151=1,ROUND(1440*(AB151*AS151+AC151*AW151),0)/60,"")</f>
      </c>
      <c r="R151" s="12">
        <f>IF(S151=1,ROUND(1440*(AB151*AT151+AC151*AX151),0)/60,"")</f>
      </c>
      <c r="S151">
        <f>IF(AND(ISNUMBER(E151),ISNUMBER(F151)),IF(AND(F151&gt;E151,YEAR(E151)=2026,(F151-E151)*1440&lt;=1140),1,0),0)</f>
      </c>
      <c r="T151">
        <f>IF(S151=1,MATCH(INT(E151),'Parámetros'!$A$5:$A$7,1),"")</f>
      </c>
      <c r="U151">
        <f>IF(S151=1,INDEX('Parámetros'!$C$5:$C$7,T151)/24,"")</f>
      </c>
      <c r="V151">
        <f>IF(S151=1,ROUND((F151-E151)*1440,0),"")</f>
      </c>
      <c r="W151">
        <f>IF(S151=1,MIN(N(G151),V151),"")</f>
      </c>
      <c r="X151">
        <f>IF(S151=1,E151+(INT(V151/2)-INT(W151/2))/1440,"")</f>
      </c>
      <c r="Y151">
        <f>IF(S151=1,X151+W151/1440,"")</f>
      </c>
      <c r="Z151">
        <f>IF(S151=1,MIN(F151,IF(E151+U151&lt;=X151,E151+U151,E151+U151+W151/1440)),"")</f>
      </c>
      <c r="AA151">
        <f>IF(S151=1,INT(E151)+1,"")</f>
      </c>
      <c r="AB151">
        <f>IF(S151=1,IF(OR(WEEKDAY(AA151-1)=1,COUNTIF('Festivos 2026'!$A$5:$A$40,AA151-1)&gt;0),1,0),"")</f>
      </c>
      <c r="AC151">
        <f>IF(S151=1,IF(OR(WEEKDAY(AA151)=1,COUNTIF('Festivos 2026'!$A$5:$A$40,AA151)&gt;0),1,0),"")</f>
      </c>
      <c r="AD151">
        <f>IF(S151=1,IF(Y151&lt;=Z151,1,0),"")</f>
      </c>
      <c r="AE151">
        <f>IF(S151=1,MAX(0,MIN(Z151,AA151)-E151),"")</f>
      </c>
      <c r="AF151">
        <f>IF(S151=1,MAX(0,MIN(MIN(Z151,AA151),(AA151-1)+6/24)-E151)+MAX(0,MIN(Z151,AA151)-MAX(E151,(AA151-1)+19/24)),"")</f>
      </c>
      <c r="AG151">
        <f>IF(S151=1,MAX(0,Z151-MAX(E151,AA151)),"")</f>
      </c>
      <c r="AH151">
        <f>IF(S151=1,MAX(0,MIN(Z151,AA151+6/24)-MAX(E151,AA151))+MAX(0,Z151-MAX(MAX(E151,AA151),AA151+19/24)),"")</f>
      </c>
      <c r="AI151">
        <f>IF(S151=1,MAX(0,MIN(F151,AA151)-Z151),"")</f>
      </c>
      <c r="AJ151">
        <f>IF(S151=1,MAX(0,MIN(MIN(F151,AA151),(AA151-1)+6/24)-Z151)+MAX(0,MIN(F151,AA151)-MAX(Z151,(AA151-1)+19/24)),"")</f>
      </c>
      <c r="AK151">
        <f>IF(S151=1,MAX(0,F151-MAX(Z151,AA151)),"")</f>
      </c>
      <c r="AL151">
        <f>IF(S151=1,MAX(0,MIN(F151,AA151+6/24)-MAX(Z151,AA151))+MAX(0,F151-MAX(MAX(Z151,AA151),AA151+19/24)),"")</f>
      </c>
      <c r="AM151">
        <f>IF(S151=1,MAX(0,MIN(Y151,AA151)-X151),"")</f>
      </c>
      <c r="AN151">
        <f>IF(S151=1,MAX(0,MIN(MIN(Y151,AA151),(AA151-1)+6/24)-X151)+MAX(0,MIN(Y151,AA151)-MAX(X151,(AA151-1)+19/24)),"")</f>
      </c>
      <c r="AO151">
        <f>IF(S151=1,MAX(0,Y151-MAX(X151,AA151)),"")</f>
      </c>
      <c r="AP151">
        <f>IF(S151=1,MAX(0,MIN(Y151,AA151+6/24)-MAX(X151,AA151))+MAX(0,Y151-MAX(MAX(X151,AA151),AA151+19/24)),"")</f>
      </c>
      <c r="AQ151">
        <f>IF(S151=1,(AE151-AF151)-AD151*(AM151-AN151),"")</f>
      </c>
      <c r="AR151">
        <f>IF(S151=1,AF151-AD151*AN151,"")</f>
      </c>
      <c r="AS151">
        <f>IF(S151=1,(AI151-AJ151)-(1-AD151)*(AM151-AN151),"")</f>
      </c>
      <c r="AT151">
        <f>IF(S151=1,AJ151-(1-AD151)*AN151,"")</f>
      </c>
      <c r="AU151">
        <f>IF(S151=1,(AG151-AH151)-AD151*(AO151-AP151),"")</f>
      </c>
      <c r="AV151">
        <f>IF(S151=1,AH151-AD151*AP151,"")</f>
      </c>
      <c r="AW151">
        <f>IF(S151=1,(AK151-AL151)-(1-AD151)*(AO151-AP151),"")</f>
      </c>
      <c r="AX151">
        <f>IF(S151=1,AL151-(1-AD151)*AP151,"")</f>
      </c>
    </row>
    <row r="152" spans="1:50" x14ac:dyDescent="0.25">
      <c r="A152" s="14"/>
      <c r="B152" s="14"/>
      <c r="C152" s="15"/>
      <c r="D152" s="10">
        <f>IF(J152="","",J152*(K152*INDEX('Parámetros'!$E$5:$E$7,T152)+L152*INDEX('Parámetros'!$F$5:$F$7,T152)+M152*INDEX('Parámetros'!$G$5:$G$7,T152)+N152*INDEX('Parámetros'!$H$5:$H$7,T152)+O152*INDEX('Parámetros'!$I$5:$I$7,T152)+P152*INDEX('Parámetros'!$J$5:$J$7,T152)+Q152*INDEX('Parámetros'!$K$5:$K$7,T152)+R152*INDEX('Parámetros'!$L$5:$L$7,T152)))</f>
      </c>
      <c r="E152" s="16"/>
      <c r="F152" s="16"/>
      <c r="G152" s="14"/>
      <c r="H152" s="14"/>
      <c r="I152" s="12">
        <f>IF(AND(E152="",F152=""),"",IF(S152=1,(V152-W152)/60,"Revisa entrada y salida"))</f>
      </c>
      <c r="J152" s="13">
        <f>IF(OR(S152&lt;&gt;1,C152=""),"",C152/INDEX('Parámetros'!$D$5:$D$7,T152))</f>
      </c>
      <c r="K152" s="12">
        <f>IF(S152=1,ROUND(1440*((1-AB152)*AS152+(1-AC152)*AW152),0)/60,"")</f>
      </c>
      <c r="L152" s="12">
        <f>IF(S152=1,ROUND(1440*((1-AB152)*AT152+(1-AC152)*AX152),0)/60,"")</f>
      </c>
      <c r="M152" s="12">
        <f>IF(S152=1,ROUND(1440*((1-AB152)*AR152+(1-AC152)*AV152),0)/60,"")</f>
      </c>
      <c r="N152" s="12">
        <f>IF(S152=1,ROUND(1440*(IF(OR(H152="Sí",H152="Si"),AB152*AQ152+AC152*AU152,0)),0)/60,"")</f>
      </c>
      <c r="O152" s="12">
        <f>IF(S152=1,ROUND(1440*(IF(OR(H152="Sí",H152="Si"),0,AB152*AQ152+AC152*AU152)),0)/60,"")</f>
      </c>
      <c r="P152" s="12">
        <f>IF(S152=1,ROUND(1440*(AB152*AR152+AC152*AV152),0)/60,"")</f>
      </c>
      <c r="Q152" s="12">
        <f>IF(S152=1,ROUND(1440*(AB152*AS152+AC152*AW152),0)/60,"")</f>
      </c>
      <c r="R152" s="12">
        <f>IF(S152=1,ROUND(1440*(AB152*AT152+AC152*AX152),0)/60,"")</f>
      </c>
      <c r="S152">
        <f>IF(AND(ISNUMBER(E152),ISNUMBER(F152)),IF(AND(F152&gt;E152,YEAR(E152)=2026,(F152-E152)*1440&lt;=1140),1,0),0)</f>
      </c>
      <c r="T152">
        <f>IF(S152=1,MATCH(INT(E152),'Parámetros'!$A$5:$A$7,1),"")</f>
      </c>
      <c r="U152">
        <f>IF(S152=1,INDEX('Parámetros'!$C$5:$C$7,T152)/24,"")</f>
      </c>
      <c r="V152">
        <f>IF(S152=1,ROUND((F152-E152)*1440,0),"")</f>
      </c>
      <c r="W152">
        <f>IF(S152=1,MIN(N(G152),V152),"")</f>
      </c>
      <c r="X152">
        <f>IF(S152=1,E152+(INT(V152/2)-INT(W152/2))/1440,"")</f>
      </c>
      <c r="Y152">
        <f>IF(S152=1,X152+W152/1440,"")</f>
      </c>
      <c r="Z152">
        <f>IF(S152=1,MIN(F152,IF(E152+U152&lt;=X152,E152+U152,E152+U152+W152/1440)),"")</f>
      </c>
      <c r="AA152">
        <f>IF(S152=1,INT(E152)+1,"")</f>
      </c>
      <c r="AB152">
        <f>IF(S152=1,IF(OR(WEEKDAY(AA152-1)=1,COUNTIF('Festivos 2026'!$A$5:$A$40,AA152-1)&gt;0),1,0),"")</f>
      </c>
      <c r="AC152">
        <f>IF(S152=1,IF(OR(WEEKDAY(AA152)=1,COUNTIF('Festivos 2026'!$A$5:$A$40,AA152)&gt;0),1,0),"")</f>
      </c>
      <c r="AD152">
        <f>IF(S152=1,IF(Y152&lt;=Z152,1,0),"")</f>
      </c>
      <c r="AE152">
        <f>IF(S152=1,MAX(0,MIN(Z152,AA152)-E152),"")</f>
      </c>
      <c r="AF152">
        <f>IF(S152=1,MAX(0,MIN(MIN(Z152,AA152),(AA152-1)+6/24)-E152)+MAX(0,MIN(Z152,AA152)-MAX(E152,(AA152-1)+19/24)),"")</f>
      </c>
      <c r="AG152">
        <f>IF(S152=1,MAX(0,Z152-MAX(E152,AA152)),"")</f>
      </c>
      <c r="AH152">
        <f>IF(S152=1,MAX(0,MIN(Z152,AA152+6/24)-MAX(E152,AA152))+MAX(0,Z152-MAX(MAX(E152,AA152),AA152+19/24)),"")</f>
      </c>
      <c r="AI152">
        <f>IF(S152=1,MAX(0,MIN(F152,AA152)-Z152),"")</f>
      </c>
      <c r="AJ152">
        <f>IF(S152=1,MAX(0,MIN(MIN(F152,AA152),(AA152-1)+6/24)-Z152)+MAX(0,MIN(F152,AA152)-MAX(Z152,(AA152-1)+19/24)),"")</f>
      </c>
      <c r="AK152">
        <f>IF(S152=1,MAX(0,F152-MAX(Z152,AA152)),"")</f>
      </c>
      <c r="AL152">
        <f>IF(S152=1,MAX(0,MIN(F152,AA152+6/24)-MAX(Z152,AA152))+MAX(0,F152-MAX(MAX(Z152,AA152),AA152+19/24)),"")</f>
      </c>
      <c r="AM152">
        <f>IF(S152=1,MAX(0,MIN(Y152,AA152)-X152),"")</f>
      </c>
      <c r="AN152">
        <f>IF(S152=1,MAX(0,MIN(MIN(Y152,AA152),(AA152-1)+6/24)-X152)+MAX(0,MIN(Y152,AA152)-MAX(X152,(AA152-1)+19/24)),"")</f>
      </c>
      <c r="AO152">
        <f>IF(S152=1,MAX(0,Y152-MAX(X152,AA152)),"")</f>
      </c>
      <c r="AP152">
        <f>IF(S152=1,MAX(0,MIN(Y152,AA152+6/24)-MAX(X152,AA152))+MAX(0,Y152-MAX(MAX(X152,AA152),AA152+19/24)),"")</f>
      </c>
      <c r="AQ152">
        <f>IF(S152=1,(AE152-AF152)-AD152*(AM152-AN152),"")</f>
      </c>
      <c r="AR152">
        <f>IF(S152=1,AF152-AD152*AN152,"")</f>
      </c>
      <c r="AS152">
        <f>IF(S152=1,(AI152-AJ152)-(1-AD152)*(AM152-AN152),"")</f>
      </c>
      <c r="AT152">
        <f>IF(S152=1,AJ152-(1-AD152)*AN152,"")</f>
      </c>
      <c r="AU152">
        <f>IF(S152=1,(AG152-AH152)-AD152*(AO152-AP152),"")</f>
      </c>
      <c r="AV152">
        <f>IF(S152=1,AH152-AD152*AP152,"")</f>
      </c>
      <c r="AW152">
        <f>IF(S152=1,(AK152-AL152)-(1-AD152)*(AO152-AP152),"")</f>
      </c>
      <c r="AX152">
        <f>IF(S152=1,AL152-(1-AD152)*AP152,"")</f>
      </c>
    </row>
    <row r="153" spans="1:50" x14ac:dyDescent="0.25">
      <c r="A153" s="14"/>
      <c r="B153" s="14"/>
      <c r="C153" s="15"/>
      <c r="D153" s="10">
        <f>IF(J153="","",J153*(K153*INDEX('Parámetros'!$E$5:$E$7,T153)+L153*INDEX('Parámetros'!$F$5:$F$7,T153)+M153*INDEX('Parámetros'!$G$5:$G$7,T153)+N153*INDEX('Parámetros'!$H$5:$H$7,T153)+O153*INDEX('Parámetros'!$I$5:$I$7,T153)+P153*INDEX('Parámetros'!$J$5:$J$7,T153)+Q153*INDEX('Parámetros'!$K$5:$K$7,T153)+R153*INDEX('Parámetros'!$L$5:$L$7,T153)))</f>
      </c>
      <c r="E153" s="16"/>
      <c r="F153" s="16"/>
      <c r="G153" s="14"/>
      <c r="H153" s="14"/>
      <c r="I153" s="12">
        <f>IF(AND(E153="",F153=""),"",IF(S153=1,(V153-W153)/60,"Revisa entrada y salida"))</f>
      </c>
      <c r="J153" s="13">
        <f>IF(OR(S153&lt;&gt;1,C153=""),"",C153/INDEX('Parámetros'!$D$5:$D$7,T153))</f>
      </c>
      <c r="K153" s="12">
        <f>IF(S153=1,ROUND(1440*((1-AB153)*AS153+(1-AC153)*AW153),0)/60,"")</f>
      </c>
      <c r="L153" s="12">
        <f>IF(S153=1,ROUND(1440*((1-AB153)*AT153+(1-AC153)*AX153),0)/60,"")</f>
      </c>
      <c r="M153" s="12">
        <f>IF(S153=1,ROUND(1440*((1-AB153)*AR153+(1-AC153)*AV153),0)/60,"")</f>
      </c>
      <c r="N153" s="12">
        <f>IF(S153=1,ROUND(1440*(IF(OR(H153="Sí",H153="Si"),AB153*AQ153+AC153*AU153,0)),0)/60,"")</f>
      </c>
      <c r="O153" s="12">
        <f>IF(S153=1,ROUND(1440*(IF(OR(H153="Sí",H153="Si"),0,AB153*AQ153+AC153*AU153)),0)/60,"")</f>
      </c>
      <c r="P153" s="12">
        <f>IF(S153=1,ROUND(1440*(AB153*AR153+AC153*AV153),0)/60,"")</f>
      </c>
      <c r="Q153" s="12">
        <f>IF(S153=1,ROUND(1440*(AB153*AS153+AC153*AW153),0)/60,"")</f>
      </c>
      <c r="R153" s="12">
        <f>IF(S153=1,ROUND(1440*(AB153*AT153+AC153*AX153),0)/60,"")</f>
      </c>
      <c r="S153">
        <f>IF(AND(ISNUMBER(E153),ISNUMBER(F153)),IF(AND(F153&gt;E153,YEAR(E153)=2026,(F153-E153)*1440&lt;=1140),1,0),0)</f>
      </c>
      <c r="T153">
        <f>IF(S153=1,MATCH(INT(E153),'Parámetros'!$A$5:$A$7,1),"")</f>
      </c>
      <c r="U153">
        <f>IF(S153=1,INDEX('Parámetros'!$C$5:$C$7,T153)/24,"")</f>
      </c>
      <c r="V153">
        <f>IF(S153=1,ROUND((F153-E153)*1440,0),"")</f>
      </c>
      <c r="W153">
        <f>IF(S153=1,MIN(N(G153),V153),"")</f>
      </c>
      <c r="X153">
        <f>IF(S153=1,E153+(INT(V153/2)-INT(W153/2))/1440,"")</f>
      </c>
      <c r="Y153">
        <f>IF(S153=1,X153+W153/1440,"")</f>
      </c>
      <c r="Z153">
        <f>IF(S153=1,MIN(F153,IF(E153+U153&lt;=X153,E153+U153,E153+U153+W153/1440)),"")</f>
      </c>
      <c r="AA153">
        <f>IF(S153=1,INT(E153)+1,"")</f>
      </c>
      <c r="AB153">
        <f>IF(S153=1,IF(OR(WEEKDAY(AA153-1)=1,COUNTIF('Festivos 2026'!$A$5:$A$40,AA153-1)&gt;0),1,0),"")</f>
      </c>
      <c r="AC153">
        <f>IF(S153=1,IF(OR(WEEKDAY(AA153)=1,COUNTIF('Festivos 2026'!$A$5:$A$40,AA153)&gt;0),1,0),"")</f>
      </c>
      <c r="AD153">
        <f>IF(S153=1,IF(Y153&lt;=Z153,1,0),"")</f>
      </c>
      <c r="AE153">
        <f>IF(S153=1,MAX(0,MIN(Z153,AA153)-E153),"")</f>
      </c>
      <c r="AF153">
        <f>IF(S153=1,MAX(0,MIN(MIN(Z153,AA153),(AA153-1)+6/24)-E153)+MAX(0,MIN(Z153,AA153)-MAX(E153,(AA153-1)+19/24)),"")</f>
      </c>
      <c r="AG153">
        <f>IF(S153=1,MAX(0,Z153-MAX(E153,AA153)),"")</f>
      </c>
      <c r="AH153">
        <f>IF(S153=1,MAX(0,MIN(Z153,AA153+6/24)-MAX(E153,AA153))+MAX(0,Z153-MAX(MAX(E153,AA153),AA153+19/24)),"")</f>
      </c>
      <c r="AI153">
        <f>IF(S153=1,MAX(0,MIN(F153,AA153)-Z153),"")</f>
      </c>
      <c r="AJ153">
        <f>IF(S153=1,MAX(0,MIN(MIN(F153,AA153),(AA153-1)+6/24)-Z153)+MAX(0,MIN(F153,AA153)-MAX(Z153,(AA153-1)+19/24)),"")</f>
      </c>
      <c r="AK153">
        <f>IF(S153=1,MAX(0,F153-MAX(Z153,AA153)),"")</f>
      </c>
      <c r="AL153">
        <f>IF(S153=1,MAX(0,MIN(F153,AA153+6/24)-MAX(Z153,AA153))+MAX(0,F153-MAX(MAX(Z153,AA153),AA153+19/24)),"")</f>
      </c>
      <c r="AM153">
        <f>IF(S153=1,MAX(0,MIN(Y153,AA153)-X153),"")</f>
      </c>
      <c r="AN153">
        <f>IF(S153=1,MAX(0,MIN(MIN(Y153,AA153),(AA153-1)+6/24)-X153)+MAX(0,MIN(Y153,AA153)-MAX(X153,(AA153-1)+19/24)),"")</f>
      </c>
      <c r="AO153">
        <f>IF(S153=1,MAX(0,Y153-MAX(X153,AA153)),"")</f>
      </c>
      <c r="AP153">
        <f>IF(S153=1,MAX(0,MIN(Y153,AA153+6/24)-MAX(X153,AA153))+MAX(0,Y153-MAX(MAX(X153,AA153),AA153+19/24)),"")</f>
      </c>
      <c r="AQ153">
        <f>IF(S153=1,(AE153-AF153)-AD153*(AM153-AN153),"")</f>
      </c>
      <c r="AR153">
        <f>IF(S153=1,AF153-AD153*AN153,"")</f>
      </c>
      <c r="AS153">
        <f>IF(S153=1,(AI153-AJ153)-(1-AD153)*(AM153-AN153),"")</f>
      </c>
      <c r="AT153">
        <f>IF(S153=1,AJ153-(1-AD153)*AN153,"")</f>
      </c>
      <c r="AU153">
        <f>IF(S153=1,(AG153-AH153)-AD153*(AO153-AP153),"")</f>
      </c>
      <c r="AV153">
        <f>IF(S153=1,AH153-AD153*AP153,"")</f>
      </c>
      <c r="AW153">
        <f>IF(S153=1,(AK153-AL153)-(1-AD153)*(AO153-AP153),"")</f>
      </c>
      <c r="AX153">
        <f>IF(S153=1,AL153-(1-AD153)*AP153,"")</f>
      </c>
    </row>
    <row r="154" spans="1:50" x14ac:dyDescent="0.25">
      <c r="A154" s="14"/>
      <c r="B154" s="14"/>
      <c r="C154" s="15"/>
      <c r="D154" s="10">
        <f>IF(J154="","",J154*(K154*INDEX('Parámetros'!$E$5:$E$7,T154)+L154*INDEX('Parámetros'!$F$5:$F$7,T154)+M154*INDEX('Parámetros'!$G$5:$G$7,T154)+N154*INDEX('Parámetros'!$H$5:$H$7,T154)+O154*INDEX('Parámetros'!$I$5:$I$7,T154)+P154*INDEX('Parámetros'!$J$5:$J$7,T154)+Q154*INDEX('Parámetros'!$K$5:$K$7,T154)+R154*INDEX('Parámetros'!$L$5:$L$7,T154)))</f>
      </c>
      <c r="E154" s="16"/>
      <c r="F154" s="16"/>
      <c r="G154" s="14"/>
      <c r="H154" s="14"/>
      <c r="I154" s="12">
        <f>IF(AND(E154="",F154=""),"",IF(S154=1,(V154-W154)/60,"Revisa entrada y salida"))</f>
      </c>
      <c r="J154" s="13">
        <f>IF(OR(S154&lt;&gt;1,C154=""),"",C154/INDEX('Parámetros'!$D$5:$D$7,T154))</f>
      </c>
      <c r="K154" s="12">
        <f>IF(S154=1,ROUND(1440*((1-AB154)*AS154+(1-AC154)*AW154),0)/60,"")</f>
      </c>
      <c r="L154" s="12">
        <f>IF(S154=1,ROUND(1440*((1-AB154)*AT154+(1-AC154)*AX154),0)/60,"")</f>
      </c>
      <c r="M154" s="12">
        <f>IF(S154=1,ROUND(1440*((1-AB154)*AR154+(1-AC154)*AV154),0)/60,"")</f>
      </c>
      <c r="N154" s="12">
        <f>IF(S154=1,ROUND(1440*(IF(OR(H154="Sí",H154="Si"),AB154*AQ154+AC154*AU154,0)),0)/60,"")</f>
      </c>
      <c r="O154" s="12">
        <f>IF(S154=1,ROUND(1440*(IF(OR(H154="Sí",H154="Si"),0,AB154*AQ154+AC154*AU154)),0)/60,"")</f>
      </c>
      <c r="P154" s="12">
        <f>IF(S154=1,ROUND(1440*(AB154*AR154+AC154*AV154),0)/60,"")</f>
      </c>
      <c r="Q154" s="12">
        <f>IF(S154=1,ROUND(1440*(AB154*AS154+AC154*AW154),0)/60,"")</f>
      </c>
      <c r="R154" s="12">
        <f>IF(S154=1,ROUND(1440*(AB154*AT154+AC154*AX154),0)/60,"")</f>
      </c>
      <c r="S154">
        <f>IF(AND(ISNUMBER(E154),ISNUMBER(F154)),IF(AND(F154&gt;E154,YEAR(E154)=2026,(F154-E154)*1440&lt;=1140),1,0),0)</f>
      </c>
      <c r="T154">
        <f>IF(S154=1,MATCH(INT(E154),'Parámetros'!$A$5:$A$7,1),"")</f>
      </c>
      <c r="U154">
        <f>IF(S154=1,INDEX('Parámetros'!$C$5:$C$7,T154)/24,"")</f>
      </c>
      <c r="V154">
        <f>IF(S154=1,ROUND((F154-E154)*1440,0),"")</f>
      </c>
      <c r="W154">
        <f>IF(S154=1,MIN(N(G154),V154),"")</f>
      </c>
      <c r="X154">
        <f>IF(S154=1,E154+(INT(V154/2)-INT(W154/2))/1440,"")</f>
      </c>
      <c r="Y154">
        <f>IF(S154=1,X154+W154/1440,"")</f>
      </c>
      <c r="Z154">
        <f>IF(S154=1,MIN(F154,IF(E154+U154&lt;=X154,E154+U154,E154+U154+W154/1440)),"")</f>
      </c>
      <c r="AA154">
        <f>IF(S154=1,INT(E154)+1,"")</f>
      </c>
      <c r="AB154">
        <f>IF(S154=1,IF(OR(WEEKDAY(AA154-1)=1,COUNTIF('Festivos 2026'!$A$5:$A$40,AA154-1)&gt;0),1,0),"")</f>
      </c>
      <c r="AC154">
        <f>IF(S154=1,IF(OR(WEEKDAY(AA154)=1,COUNTIF('Festivos 2026'!$A$5:$A$40,AA154)&gt;0),1,0),"")</f>
      </c>
      <c r="AD154">
        <f>IF(S154=1,IF(Y154&lt;=Z154,1,0),"")</f>
      </c>
      <c r="AE154">
        <f>IF(S154=1,MAX(0,MIN(Z154,AA154)-E154),"")</f>
      </c>
      <c r="AF154">
        <f>IF(S154=1,MAX(0,MIN(MIN(Z154,AA154),(AA154-1)+6/24)-E154)+MAX(0,MIN(Z154,AA154)-MAX(E154,(AA154-1)+19/24)),"")</f>
      </c>
      <c r="AG154">
        <f>IF(S154=1,MAX(0,Z154-MAX(E154,AA154)),"")</f>
      </c>
      <c r="AH154">
        <f>IF(S154=1,MAX(0,MIN(Z154,AA154+6/24)-MAX(E154,AA154))+MAX(0,Z154-MAX(MAX(E154,AA154),AA154+19/24)),"")</f>
      </c>
      <c r="AI154">
        <f>IF(S154=1,MAX(0,MIN(F154,AA154)-Z154),"")</f>
      </c>
      <c r="AJ154">
        <f>IF(S154=1,MAX(0,MIN(MIN(F154,AA154),(AA154-1)+6/24)-Z154)+MAX(0,MIN(F154,AA154)-MAX(Z154,(AA154-1)+19/24)),"")</f>
      </c>
      <c r="AK154">
        <f>IF(S154=1,MAX(0,F154-MAX(Z154,AA154)),"")</f>
      </c>
      <c r="AL154">
        <f>IF(S154=1,MAX(0,MIN(F154,AA154+6/24)-MAX(Z154,AA154))+MAX(0,F154-MAX(MAX(Z154,AA154),AA154+19/24)),"")</f>
      </c>
      <c r="AM154">
        <f>IF(S154=1,MAX(0,MIN(Y154,AA154)-X154),"")</f>
      </c>
      <c r="AN154">
        <f>IF(S154=1,MAX(0,MIN(MIN(Y154,AA154),(AA154-1)+6/24)-X154)+MAX(0,MIN(Y154,AA154)-MAX(X154,(AA154-1)+19/24)),"")</f>
      </c>
      <c r="AO154">
        <f>IF(S154=1,MAX(0,Y154-MAX(X154,AA154)),"")</f>
      </c>
      <c r="AP154">
        <f>IF(S154=1,MAX(0,MIN(Y154,AA154+6/24)-MAX(X154,AA154))+MAX(0,Y154-MAX(MAX(X154,AA154),AA154+19/24)),"")</f>
      </c>
      <c r="AQ154">
        <f>IF(S154=1,(AE154-AF154)-AD154*(AM154-AN154),"")</f>
      </c>
      <c r="AR154">
        <f>IF(S154=1,AF154-AD154*AN154,"")</f>
      </c>
      <c r="AS154">
        <f>IF(S154=1,(AI154-AJ154)-(1-AD154)*(AM154-AN154),"")</f>
      </c>
      <c r="AT154">
        <f>IF(S154=1,AJ154-(1-AD154)*AN154,"")</f>
      </c>
      <c r="AU154">
        <f>IF(S154=1,(AG154-AH154)-AD154*(AO154-AP154),"")</f>
      </c>
      <c r="AV154">
        <f>IF(S154=1,AH154-AD154*AP154,"")</f>
      </c>
      <c r="AW154">
        <f>IF(S154=1,(AK154-AL154)-(1-AD154)*(AO154-AP154),"")</f>
      </c>
      <c r="AX154">
        <f>IF(S154=1,AL154-(1-AD154)*AP154,"")</f>
      </c>
    </row>
    <row r="155" spans="1:50" x14ac:dyDescent="0.25">
      <c r="A155" s="14"/>
      <c r="B155" s="14"/>
      <c r="C155" s="15"/>
      <c r="D155" s="10">
        <f>IF(J155="","",J155*(K155*INDEX('Parámetros'!$E$5:$E$7,T155)+L155*INDEX('Parámetros'!$F$5:$F$7,T155)+M155*INDEX('Parámetros'!$G$5:$G$7,T155)+N155*INDEX('Parámetros'!$H$5:$H$7,T155)+O155*INDEX('Parámetros'!$I$5:$I$7,T155)+P155*INDEX('Parámetros'!$J$5:$J$7,T155)+Q155*INDEX('Parámetros'!$K$5:$K$7,T155)+R155*INDEX('Parámetros'!$L$5:$L$7,T155)))</f>
      </c>
      <c r="E155" s="16"/>
      <c r="F155" s="16"/>
      <c r="G155" s="14"/>
      <c r="H155" s="14"/>
      <c r="I155" s="12">
        <f>IF(AND(E155="",F155=""),"",IF(S155=1,(V155-W155)/60,"Revisa entrada y salida"))</f>
      </c>
      <c r="J155" s="13">
        <f>IF(OR(S155&lt;&gt;1,C155=""),"",C155/INDEX('Parámetros'!$D$5:$D$7,T155))</f>
      </c>
      <c r="K155" s="12">
        <f>IF(S155=1,ROUND(1440*((1-AB155)*AS155+(1-AC155)*AW155),0)/60,"")</f>
      </c>
      <c r="L155" s="12">
        <f>IF(S155=1,ROUND(1440*((1-AB155)*AT155+(1-AC155)*AX155),0)/60,"")</f>
      </c>
      <c r="M155" s="12">
        <f>IF(S155=1,ROUND(1440*((1-AB155)*AR155+(1-AC155)*AV155),0)/60,"")</f>
      </c>
      <c r="N155" s="12">
        <f>IF(S155=1,ROUND(1440*(IF(OR(H155="Sí",H155="Si"),AB155*AQ155+AC155*AU155,0)),0)/60,"")</f>
      </c>
      <c r="O155" s="12">
        <f>IF(S155=1,ROUND(1440*(IF(OR(H155="Sí",H155="Si"),0,AB155*AQ155+AC155*AU155)),0)/60,"")</f>
      </c>
      <c r="P155" s="12">
        <f>IF(S155=1,ROUND(1440*(AB155*AR155+AC155*AV155),0)/60,"")</f>
      </c>
      <c r="Q155" s="12">
        <f>IF(S155=1,ROUND(1440*(AB155*AS155+AC155*AW155),0)/60,"")</f>
      </c>
      <c r="R155" s="12">
        <f>IF(S155=1,ROUND(1440*(AB155*AT155+AC155*AX155),0)/60,"")</f>
      </c>
      <c r="S155">
        <f>IF(AND(ISNUMBER(E155),ISNUMBER(F155)),IF(AND(F155&gt;E155,YEAR(E155)=2026,(F155-E155)*1440&lt;=1140),1,0),0)</f>
      </c>
      <c r="T155">
        <f>IF(S155=1,MATCH(INT(E155),'Parámetros'!$A$5:$A$7,1),"")</f>
      </c>
      <c r="U155">
        <f>IF(S155=1,INDEX('Parámetros'!$C$5:$C$7,T155)/24,"")</f>
      </c>
      <c r="V155">
        <f>IF(S155=1,ROUND((F155-E155)*1440,0),"")</f>
      </c>
      <c r="W155">
        <f>IF(S155=1,MIN(N(G155),V155),"")</f>
      </c>
      <c r="X155">
        <f>IF(S155=1,E155+(INT(V155/2)-INT(W155/2))/1440,"")</f>
      </c>
      <c r="Y155">
        <f>IF(S155=1,X155+W155/1440,"")</f>
      </c>
      <c r="Z155">
        <f>IF(S155=1,MIN(F155,IF(E155+U155&lt;=X155,E155+U155,E155+U155+W155/1440)),"")</f>
      </c>
      <c r="AA155">
        <f>IF(S155=1,INT(E155)+1,"")</f>
      </c>
      <c r="AB155">
        <f>IF(S155=1,IF(OR(WEEKDAY(AA155-1)=1,COUNTIF('Festivos 2026'!$A$5:$A$40,AA155-1)&gt;0),1,0),"")</f>
      </c>
      <c r="AC155">
        <f>IF(S155=1,IF(OR(WEEKDAY(AA155)=1,COUNTIF('Festivos 2026'!$A$5:$A$40,AA155)&gt;0),1,0),"")</f>
      </c>
      <c r="AD155">
        <f>IF(S155=1,IF(Y155&lt;=Z155,1,0),"")</f>
      </c>
      <c r="AE155">
        <f>IF(S155=1,MAX(0,MIN(Z155,AA155)-E155),"")</f>
      </c>
      <c r="AF155">
        <f>IF(S155=1,MAX(0,MIN(MIN(Z155,AA155),(AA155-1)+6/24)-E155)+MAX(0,MIN(Z155,AA155)-MAX(E155,(AA155-1)+19/24)),"")</f>
      </c>
      <c r="AG155">
        <f>IF(S155=1,MAX(0,Z155-MAX(E155,AA155)),"")</f>
      </c>
      <c r="AH155">
        <f>IF(S155=1,MAX(0,MIN(Z155,AA155+6/24)-MAX(E155,AA155))+MAX(0,Z155-MAX(MAX(E155,AA155),AA155+19/24)),"")</f>
      </c>
      <c r="AI155">
        <f>IF(S155=1,MAX(0,MIN(F155,AA155)-Z155),"")</f>
      </c>
      <c r="AJ155">
        <f>IF(S155=1,MAX(0,MIN(MIN(F155,AA155),(AA155-1)+6/24)-Z155)+MAX(0,MIN(F155,AA155)-MAX(Z155,(AA155-1)+19/24)),"")</f>
      </c>
      <c r="AK155">
        <f>IF(S155=1,MAX(0,F155-MAX(Z155,AA155)),"")</f>
      </c>
      <c r="AL155">
        <f>IF(S155=1,MAX(0,MIN(F155,AA155+6/24)-MAX(Z155,AA155))+MAX(0,F155-MAX(MAX(Z155,AA155),AA155+19/24)),"")</f>
      </c>
      <c r="AM155">
        <f>IF(S155=1,MAX(0,MIN(Y155,AA155)-X155),"")</f>
      </c>
      <c r="AN155">
        <f>IF(S155=1,MAX(0,MIN(MIN(Y155,AA155),(AA155-1)+6/24)-X155)+MAX(0,MIN(Y155,AA155)-MAX(X155,(AA155-1)+19/24)),"")</f>
      </c>
      <c r="AO155">
        <f>IF(S155=1,MAX(0,Y155-MAX(X155,AA155)),"")</f>
      </c>
      <c r="AP155">
        <f>IF(S155=1,MAX(0,MIN(Y155,AA155+6/24)-MAX(X155,AA155))+MAX(0,Y155-MAX(MAX(X155,AA155),AA155+19/24)),"")</f>
      </c>
      <c r="AQ155">
        <f>IF(S155=1,(AE155-AF155)-AD155*(AM155-AN155),"")</f>
      </c>
      <c r="AR155">
        <f>IF(S155=1,AF155-AD155*AN155,"")</f>
      </c>
      <c r="AS155">
        <f>IF(S155=1,(AI155-AJ155)-(1-AD155)*(AM155-AN155),"")</f>
      </c>
      <c r="AT155">
        <f>IF(S155=1,AJ155-(1-AD155)*AN155,"")</f>
      </c>
      <c r="AU155">
        <f>IF(S155=1,(AG155-AH155)-AD155*(AO155-AP155),"")</f>
      </c>
      <c r="AV155">
        <f>IF(S155=1,AH155-AD155*AP155,"")</f>
      </c>
      <c r="AW155">
        <f>IF(S155=1,(AK155-AL155)-(1-AD155)*(AO155-AP155),"")</f>
      </c>
      <c r="AX155">
        <f>IF(S155=1,AL155-(1-AD155)*AP155,"")</f>
      </c>
    </row>
    <row r="156" spans="1:50" x14ac:dyDescent="0.25">
      <c r="A156" s="14"/>
      <c r="B156" s="14"/>
      <c r="C156" s="15"/>
      <c r="D156" s="10">
        <f>IF(J156="","",J156*(K156*INDEX('Parámetros'!$E$5:$E$7,T156)+L156*INDEX('Parámetros'!$F$5:$F$7,T156)+M156*INDEX('Parámetros'!$G$5:$G$7,T156)+N156*INDEX('Parámetros'!$H$5:$H$7,T156)+O156*INDEX('Parámetros'!$I$5:$I$7,T156)+P156*INDEX('Parámetros'!$J$5:$J$7,T156)+Q156*INDEX('Parámetros'!$K$5:$K$7,T156)+R156*INDEX('Parámetros'!$L$5:$L$7,T156)))</f>
      </c>
      <c r="E156" s="16"/>
      <c r="F156" s="16"/>
      <c r="G156" s="14"/>
      <c r="H156" s="14"/>
      <c r="I156" s="12">
        <f>IF(AND(E156="",F156=""),"",IF(S156=1,(V156-W156)/60,"Revisa entrada y salida"))</f>
      </c>
      <c r="J156" s="13">
        <f>IF(OR(S156&lt;&gt;1,C156=""),"",C156/INDEX('Parámetros'!$D$5:$D$7,T156))</f>
      </c>
      <c r="K156" s="12">
        <f>IF(S156=1,ROUND(1440*((1-AB156)*AS156+(1-AC156)*AW156),0)/60,"")</f>
      </c>
      <c r="L156" s="12">
        <f>IF(S156=1,ROUND(1440*((1-AB156)*AT156+(1-AC156)*AX156),0)/60,"")</f>
      </c>
      <c r="M156" s="12">
        <f>IF(S156=1,ROUND(1440*((1-AB156)*AR156+(1-AC156)*AV156),0)/60,"")</f>
      </c>
      <c r="N156" s="12">
        <f>IF(S156=1,ROUND(1440*(IF(OR(H156="Sí",H156="Si"),AB156*AQ156+AC156*AU156,0)),0)/60,"")</f>
      </c>
      <c r="O156" s="12">
        <f>IF(S156=1,ROUND(1440*(IF(OR(H156="Sí",H156="Si"),0,AB156*AQ156+AC156*AU156)),0)/60,"")</f>
      </c>
      <c r="P156" s="12">
        <f>IF(S156=1,ROUND(1440*(AB156*AR156+AC156*AV156),0)/60,"")</f>
      </c>
      <c r="Q156" s="12">
        <f>IF(S156=1,ROUND(1440*(AB156*AS156+AC156*AW156),0)/60,"")</f>
      </c>
      <c r="R156" s="12">
        <f>IF(S156=1,ROUND(1440*(AB156*AT156+AC156*AX156),0)/60,"")</f>
      </c>
      <c r="S156">
        <f>IF(AND(ISNUMBER(E156),ISNUMBER(F156)),IF(AND(F156&gt;E156,YEAR(E156)=2026,(F156-E156)*1440&lt;=1140),1,0),0)</f>
      </c>
      <c r="T156">
        <f>IF(S156=1,MATCH(INT(E156),'Parámetros'!$A$5:$A$7,1),"")</f>
      </c>
      <c r="U156">
        <f>IF(S156=1,INDEX('Parámetros'!$C$5:$C$7,T156)/24,"")</f>
      </c>
      <c r="V156">
        <f>IF(S156=1,ROUND((F156-E156)*1440,0),"")</f>
      </c>
      <c r="W156">
        <f>IF(S156=1,MIN(N(G156),V156),"")</f>
      </c>
      <c r="X156">
        <f>IF(S156=1,E156+(INT(V156/2)-INT(W156/2))/1440,"")</f>
      </c>
      <c r="Y156">
        <f>IF(S156=1,X156+W156/1440,"")</f>
      </c>
      <c r="Z156">
        <f>IF(S156=1,MIN(F156,IF(E156+U156&lt;=X156,E156+U156,E156+U156+W156/1440)),"")</f>
      </c>
      <c r="AA156">
        <f>IF(S156=1,INT(E156)+1,"")</f>
      </c>
      <c r="AB156">
        <f>IF(S156=1,IF(OR(WEEKDAY(AA156-1)=1,COUNTIF('Festivos 2026'!$A$5:$A$40,AA156-1)&gt;0),1,0),"")</f>
      </c>
      <c r="AC156">
        <f>IF(S156=1,IF(OR(WEEKDAY(AA156)=1,COUNTIF('Festivos 2026'!$A$5:$A$40,AA156)&gt;0),1,0),"")</f>
      </c>
      <c r="AD156">
        <f>IF(S156=1,IF(Y156&lt;=Z156,1,0),"")</f>
      </c>
      <c r="AE156">
        <f>IF(S156=1,MAX(0,MIN(Z156,AA156)-E156),"")</f>
      </c>
      <c r="AF156">
        <f>IF(S156=1,MAX(0,MIN(MIN(Z156,AA156),(AA156-1)+6/24)-E156)+MAX(0,MIN(Z156,AA156)-MAX(E156,(AA156-1)+19/24)),"")</f>
      </c>
      <c r="AG156">
        <f>IF(S156=1,MAX(0,Z156-MAX(E156,AA156)),"")</f>
      </c>
      <c r="AH156">
        <f>IF(S156=1,MAX(0,MIN(Z156,AA156+6/24)-MAX(E156,AA156))+MAX(0,Z156-MAX(MAX(E156,AA156),AA156+19/24)),"")</f>
      </c>
      <c r="AI156">
        <f>IF(S156=1,MAX(0,MIN(F156,AA156)-Z156),"")</f>
      </c>
      <c r="AJ156">
        <f>IF(S156=1,MAX(0,MIN(MIN(F156,AA156),(AA156-1)+6/24)-Z156)+MAX(0,MIN(F156,AA156)-MAX(Z156,(AA156-1)+19/24)),"")</f>
      </c>
      <c r="AK156">
        <f>IF(S156=1,MAX(0,F156-MAX(Z156,AA156)),"")</f>
      </c>
      <c r="AL156">
        <f>IF(S156=1,MAX(0,MIN(F156,AA156+6/24)-MAX(Z156,AA156))+MAX(0,F156-MAX(MAX(Z156,AA156),AA156+19/24)),"")</f>
      </c>
      <c r="AM156">
        <f>IF(S156=1,MAX(0,MIN(Y156,AA156)-X156),"")</f>
      </c>
      <c r="AN156">
        <f>IF(S156=1,MAX(0,MIN(MIN(Y156,AA156),(AA156-1)+6/24)-X156)+MAX(0,MIN(Y156,AA156)-MAX(X156,(AA156-1)+19/24)),"")</f>
      </c>
      <c r="AO156">
        <f>IF(S156=1,MAX(0,Y156-MAX(X156,AA156)),"")</f>
      </c>
      <c r="AP156">
        <f>IF(S156=1,MAX(0,MIN(Y156,AA156+6/24)-MAX(X156,AA156))+MAX(0,Y156-MAX(MAX(X156,AA156),AA156+19/24)),"")</f>
      </c>
      <c r="AQ156">
        <f>IF(S156=1,(AE156-AF156)-AD156*(AM156-AN156),"")</f>
      </c>
      <c r="AR156">
        <f>IF(S156=1,AF156-AD156*AN156,"")</f>
      </c>
      <c r="AS156">
        <f>IF(S156=1,(AI156-AJ156)-(1-AD156)*(AM156-AN156),"")</f>
      </c>
      <c r="AT156">
        <f>IF(S156=1,AJ156-(1-AD156)*AN156,"")</f>
      </c>
      <c r="AU156">
        <f>IF(S156=1,(AG156-AH156)-AD156*(AO156-AP156),"")</f>
      </c>
      <c r="AV156">
        <f>IF(S156=1,AH156-AD156*AP156,"")</f>
      </c>
      <c r="AW156">
        <f>IF(S156=1,(AK156-AL156)-(1-AD156)*(AO156-AP156),"")</f>
      </c>
      <c r="AX156">
        <f>IF(S156=1,AL156-(1-AD156)*AP156,"")</f>
      </c>
    </row>
    <row r="157" spans="1:50" x14ac:dyDescent="0.25">
      <c r="A157" s="14"/>
      <c r="B157" s="14"/>
      <c r="C157" s="15"/>
      <c r="D157" s="10">
        <f>IF(J157="","",J157*(K157*INDEX('Parámetros'!$E$5:$E$7,T157)+L157*INDEX('Parámetros'!$F$5:$F$7,T157)+M157*INDEX('Parámetros'!$G$5:$G$7,T157)+N157*INDEX('Parámetros'!$H$5:$H$7,T157)+O157*INDEX('Parámetros'!$I$5:$I$7,T157)+P157*INDEX('Parámetros'!$J$5:$J$7,T157)+Q157*INDEX('Parámetros'!$K$5:$K$7,T157)+R157*INDEX('Parámetros'!$L$5:$L$7,T157)))</f>
      </c>
      <c r="E157" s="16"/>
      <c r="F157" s="16"/>
      <c r="G157" s="14"/>
      <c r="H157" s="14"/>
      <c r="I157" s="12">
        <f>IF(AND(E157="",F157=""),"",IF(S157=1,(V157-W157)/60,"Revisa entrada y salida"))</f>
      </c>
      <c r="J157" s="13">
        <f>IF(OR(S157&lt;&gt;1,C157=""),"",C157/INDEX('Parámetros'!$D$5:$D$7,T157))</f>
      </c>
      <c r="K157" s="12">
        <f>IF(S157=1,ROUND(1440*((1-AB157)*AS157+(1-AC157)*AW157),0)/60,"")</f>
      </c>
      <c r="L157" s="12">
        <f>IF(S157=1,ROUND(1440*((1-AB157)*AT157+(1-AC157)*AX157),0)/60,"")</f>
      </c>
      <c r="M157" s="12">
        <f>IF(S157=1,ROUND(1440*((1-AB157)*AR157+(1-AC157)*AV157),0)/60,"")</f>
      </c>
      <c r="N157" s="12">
        <f>IF(S157=1,ROUND(1440*(IF(OR(H157="Sí",H157="Si"),AB157*AQ157+AC157*AU157,0)),0)/60,"")</f>
      </c>
      <c r="O157" s="12">
        <f>IF(S157=1,ROUND(1440*(IF(OR(H157="Sí",H157="Si"),0,AB157*AQ157+AC157*AU157)),0)/60,"")</f>
      </c>
      <c r="P157" s="12">
        <f>IF(S157=1,ROUND(1440*(AB157*AR157+AC157*AV157),0)/60,"")</f>
      </c>
      <c r="Q157" s="12">
        <f>IF(S157=1,ROUND(1440*(AB157*AS157+AC157*AW157),0)/60,"")</f>
      </c>
      <c r="R157" s="12">
        <f>IF(S157=1,ROUND(1440*(AB157*AT157+AC157*AX157),0)/60,"")</f>
      </c>
      <c r="S157">
        <f>IF(AND(ISNUMBER(E157),ISNUMBER(F157)),IF(AND(F157&gt;E157,YEAR(E157)=2026,(F157-E157)*1440&lt;=1140),1,0),0)</f>
      </c>
      <c r="T157">
        <f>IF(S157=1,MATCH(INT(E157),'Parámetros'!$A$5:$A$7,1),"")</f>
      </c>
      <c r="U157">
        <f>IF(S157=1,INDEX('Parámetros'!$C$5:$C$7,T157)/24,"")</f>
      </c>
      <c r="V157">
        <f>IF(S157=1,ROUND((F157-E157)*1440,0),"")</f>
      </c>
      <c r="W157">
        <f>IF(S157=1,MIN(N(G157),V157),"")</f>
      </c>
      <c r="X157">
        <f>IF(S157=1,E157+(INT(V157/2)-INT(W157/2))/1440,"")</f>
      </c>
      <c r="Y157">
        <f>IF(S157=1,X157+W157/1440,"")</f>
      </c>
      <c r="Z157">
        <f>IF(S157=1,MIN(F157,IF(E157+U157&lt;=X157,E157+U157,E157+U157+W157/1440)),"")</f>
      </c>
      <c r="AA157">
        <f>IF(S157=1,INT(E157)+1,"")</f>
      </c>
      <c r="AB157">
        <f>IF(S157=1,IF(OR(WEEKDAY(AA157-1)=1,COUNTIF('Festivos 2026'!$A$5:$A$40,AA157-1)&gt;0),1,0),"")</f>
      </c>
      <c r="AC157">
        <f>IF(S157=1,IF(OR(WEEKDAY(AA157)=1,COUNTIF('Festivos 2026'!$A$5:$A$40,AA157)&gt;0),1,0),"")</f>
      </c>
      <c r="AD157">
        <f>IF(S157=1,IF(Y157&lt;=Z157,1,0),"")</f>
      </c>
      <c r="AE157">
        <f>IF(S157=1,MAX(0,MIN(Z157,AA157)-E157),"")</f>
      </c>
      <c r="AF157">
        <f>IF(S157=1,MAX(0,MIN(MIN(Z157,AA157),(AA157-1)+6/24)-E157)+MAX(0,MIN(Z157,AA157)-MAX(E157,(AA157-1)+19/24)),"")</f>
      </c>
      <c r="AG157">
        <f>IF(S157=1,MAX(0,Z157-MAX(E157,AA157)),"")</f>
      </c>
      <c r="AH157">
        <f>IF(S157=1,MAX(0,MIN(Z157,AA157+6/24)-MAX(E157,AA157))+MAX(0,Z157-MAX(MAX(E157,AA157),AA157+19/24)),"")</f>
      </c>
      <c r="AI157">
        <f>IF(S157=1,MAX(0,MIN(F157,AA157)-Z157),"")</f>
      </c>
      <c r="AJ157">
        <f>IF(S157=1,MAX(0,MIN(MIN(F157,AA157),(AA157-1)+6/24)-Z157)+MAX(0,MIN(F157,AA157)-MAX(Z157,(AA157-1)+19/24)),"")</f>
      </c>
      <c r="AK157">
        <f>IF(S157=1,MAX(0,F157-MAX(Z157,AA157)),"")</f>
      </c>
      <c r="AL157">
        <f>IF(S157=1,MAX(0,MIN(F157,AA157+6/24)-MAX(Z157,AA157))+MAX(0,F157-MAX(MAX(Z157,AA157),AA157+19/24)),"")</f>
      </c>
      <c r="AM157">
        <f>IF(S157=1,MAX(0,MIN(Y157,AA157)-X157),"")</f>
      </c>
      <c r="AN157">
        <f>IF(S157=1,MAX(0,MIN(MIN(Y157,AA157),(AA157-1)+6/24)-X157)+MAX(0,MIN(Y157,AA157)-MAX(X157,(AA157-1)+19/24)),"")</f>
      </c>
      <c r="AO157">
        <f>IF(S157=1,MAX(0,Y157-MAX(X157,AA157)),"")</f>
      </c>
      <c r="AP157">
        <f>IF(S157=1,MAX(0,MIN(Y157,AA157+6/24)-MAX(X157,AA157))+MAX(0,Y157-MAX(MAX(X157,AA157),AA157+19/24)),"")</f>
      </c>
      <c r="AQ157">
        <f>IF(S157=1,(AE157-AF157)-AD157*(AM157-AN157),"")</f>
      </c>
      <c r="AR157">
        <f>IF(S157=1,AF157-AD157*AN157,"")</f>
      </c>
      <c r="AS157">
        <f>IF(S157=1,(AI157-AJ157)-(1-AD157)*(AM157-AN157),"")</f>
      </c>
      <c r="AT157">
        <f>IF(S157=1,AJ157-(1-AD157)*AN157,"")</f>
      </c>
      <c r="AU157">
        <f>IF(S157=1,(AG157-AH157)-AD157*(AO157-AP157),"")</f>
      </c>
      <c r="AV157">
        <f>IF(S157=1,AH157-AD157*AP157,"")</f>
      </c>
      <c r="AW157">
        <f>IF(S157=1,(AK157-AL157)-(1-AD157)*(AO157-AP157),"")</f>
      </c>
      <c r="AX157">
        <f>IF(S157=1,AL157-(1-AD157)*AP157,"")</f>
      </c>
    </row>
    <row r="158" spans="1:50" x14ac:dyDescent="0.25">
      <c r="A158" s="14"/>
      <c r="B158" s="14"/>
      <c r="C158" s="15"/>
      <c r="D158" s="10">
        <f>IF(J158="","",J158*(K158*INDEX('Parámetros'!$E$5:$E$7,T158)+L158*INDEX('Parámetros'!$F$5:$F$7,T158)+M158*INDEX('Parámetros'!$G$5:$G$7,T158)+N158*INDEX('Parámetros'!$H$5:$H$7,T158)+O158*INDEX('Parámetros'!$I$5:$I$7,T158)+P158*INDEX('Parámetros'!$J$5:$J$7,T158)+Q158*INDEX('Parámetros'!$K$5:$K$7,T158)+R158*INDEX('Parámetros'!$L$5:$L$7,T158)))</f>
      </c>
      <c r="E158" s="16"/>
      <c r="F158" s="16"/>
      <c r="G158" s="14"/>
      <c r="H158" s="14"/>
      <c r="I158" s="12">
        <f>IF(AND(E158="",F158=""),"",IF(S158=1,(V158-W158)/60,"Revisa entrada y salida"))</f>
      </c>
      <c r="J158" s="13">
        <f>IF(OR(S158&lt;&gt;1,C158=""),"",C158/INDEX('Parámetros'!$D$5:$D$7,T158))</f>
      </c>
      <c r="K158" s="12">
        <f>IF(S158=1,ROUND(1440*((1-AB158)*AS158+(1-AC158)*AW158),0)/60,"")</f>
      </c>
      <c r="L158" s="12">
        <f>IF(S158=1,ROUND(1440*((1-AB158)*AT158+(1-AC158)*AX158),0)/60,"")</f>
      </c>
      <c r="M158" s="12">
        <f>IF(S158=1,ROUND(1440*((1-AB158)*AR158+(1-AC158)*AV158),0)/60,"")</f>
      </c>
      <c r="N158" s="12">
        <f>IF(S158=1,ROUND(1440*(IF(OR(H158="Sí",H158="Si"),AB158*AQ158+AC158*AU158,0)),0)/60,"")</f>
      </c>
      <c r="O158" s="12">
        <f>IF(S158=1,ROUND(1440*(IF(OR(H158="Sí",H158="Si"),0,AB158*AQ158+AC158*AU158)),0)/60,"")</f>
      </c>
      <c r="P158" s="12">
        <f>IF(S158=1,ROUND(1440*(AB158*AR158+AC158*AV158),0)/60,"")</f>
      </c>
      <c r="Q158" s="12">
        <f>IF(S158=1,ROUND(1440*(AB158*AS158+AC158*AW158),0)/60,"")</f>
      </c>
      <c r="R158" s="12">
        <f>IF(S158=1,ROUND(1440*(AB158*AT158+AC158*AX158),0)/60,"")</f>
      </c>
      <c r="S158">
        <f>IF(AND(ISNUMBER(E158),ISNUMBER(F158)),IF(AND(F158&gt;E158,YEAR(E158)=2026,(F158-E158)*1440&lt;=1140),1,0),0)</f>
      </c>
      <c r="T158">
        <f>IF(S158=1,MATCH(INT(E158),'Parámetros'!$A$5:$A$7,1),"")</f>
      </c>
      <c r="U158">
        <f>IF(S158=1,INDEX('Parámetros'!$C$5:$C$7,T158)/24,"")</f>
      </c>
      <c r="V158">
        <f>IF(S158=1,ROUND((F158-E158)*1440,0),"")</f>
      </c>
      <c r="W158">
        <f>IF(S158=1,MIN(N(G158),V158),"")</f>
      </c>
      <c r="X158">
        <f>IF(S158=1,E158+(INT(V158/2)-INT(W158/2))/1440,"")</f>
      </c>
      <c r="Y158">
        <f>IF(S158=1,X158+W158/1440,"")</f>
      </c>
      <c r="Z158">
        <f>IF(S158=1,MIN(F158,IF(E158+U158&lt;=X158,E158+U158,E158+U158+W158/1440)),"")</f>
      </c>
      <c r="AA158">
        <f>IF(S158=1,INT(E158)+1,"")</f>
      </c>
      <c r="AB158">
        <f>IF(S158=1,IF(OR(WEEKDAY(AA158-1)=1,COUNTIF('Festivos 2026'!$A$5:$A$40,AA158-1)&gt;0),1,0),"")</f>
      </c>
      <c r="AC158">
        <f>IF(S158=1,IF(OR(WEEKDAY(AA158)=1,COUNTIF('Festivos 2026'!$A$5:$A$40,AA158)&gt;0),1,0),"")</f>
      </c>
      <c r="AD158">
        <f>IF(S158=1,IF(Y158&lt;=Z158,1,0),"")</f>
      </c>
      <c r="AE158">
        <f>IF(S158=1,MAX(0,MIN(Z158,AA158)-E158),"")</f>
      </c>
      <c r="AF158">
        <f>IF(S158=1,MAX(0,MIN(MIN(Z158,AA158),(AA158-1)+6/24)-E158)+MAX(0,MIN(Z158,AA158)-MAX(E158,(AA158-1)+19/24)),"")</f>
      </c>
      <c r="AG158">
        <f>IF(S158=1,MAX(0,Z158-MAX(E158,AA158)),"")</f>
      </c>
      <c r="AH158">
        <f>IF(S158=1,MAX(0,MIN(Z158,AA158+6/24)-MAX(E158,AA158))+MAX(0,Z158-MAX(MAX(E158,AA158),AA158+19/24)),"")</f>
      </c>
      <c r="AI158">
        <f>IF(S158=1,MAX(0,MIN(F158,AA158)-Z158),"")</f>
      </c>
      <c r="AJ158">
        <f>IF(S158=1,MAX(0,MIN(MIN(F158,AA158),(AA158-1)+6/24)-Z158)+MAX(0,MIN(F158,AA158)-MAX(Z158,(AA158-1)+19/24)),"")</f>
      </c>
      <c r="AK158">
        <f>IF(S158=1,MAX(0,F158-MAX(Z158,AA158)),"")</f>
      </c>
      <c r="AL158">
        <f>IF(S158=1,MAX(0,MIN(F158,AA158+6/24)-MAX(Z158,AA158))+MAX(0,F158-MAX(MAX(Z158,AA158),AA158+19/24)),"")</f>
      </c>
      <c r="AM158">
        <f>IF(S158=1,MAX(0,MIN(Y158,AA158)-X158),"")</f>
      </c>
      <c r="AN158">
        <f>IF(S158=1,MAX(0,MIN(MIN(Y158,AA158),(AA158-1)+6/24)-X158)+MAX(0,MIN(Y158,AA158)-MAX(X158,(AA158-1)+19/24)),"")</f>
      </c>
      <c r="AO158">
        <f>IF(S158=1,MAX(0,Y158-MAX(X158,AA158)),"")</f>
      </c>
      <c r="AP158">
        <f>IF(S158=1,MAX(0,MIN(Y158,AA158+6/24)-MAX(X158,AA158))+MAX(0,Y158-MAX(MAX(X158,AA158),AA158+19/24)),"")</f>
      </c>
      <c r="AQ158">
        <f>IF(S158=1,(AE158-AF158)-AD158*(AM158-AN158),"")</f>
      </c>
      <c r="AR158">
        <f>IF(S158=1,AF158-AD158*AN158,"")</f>
      </c>
      <c r="AS158">
        <f>IF(S158=1,(AI158-AJ158)-(1-AD158)*(AM158-AN158),"")</f>
      </c>
      <c r="AT158">
        <f>IF(S158=1,AJ158-(1-AD158)*AN158,"")</f>
      </c>
      <c r="AU158">
        <f>IF(S158=1,(AG158-AH158)-AD158*(AO158-AP158),"")</f>
      </c>
      <c r="AV158">
        <f>IF(S158=1,AH158-AD158*AP158,"")</f>
      </c>
      <c r="AW158">
        <f>IF(S158=1,(AK158-AL158)-(1-AD158)*(AO158-AP158),"")</f>
      </c>
      <c r="AX158">
        <f>IF(S158=1,AL158-(1-AD158)*AP158,"")</f>
      </c>
    </row>
    <row r="159" spans="1:50" x14ac:dyDescent="0.25">
      <c r="A159" s="14"/>
      <c r="B159" s="14"/>
      <c r="C159" s="15"/>
      <c r="D159" s="10">
        <f>IF(J159="","",J159*(K159*INDEX('Parámetros'!$E$5:$E$7,T159)+L159*INDEX('Parámetros'!$F$5:$F$7,T159)+M159*INDEX('Parámetros'!$G$5:$G$7,T159)+N159*INDEX('Parámetros'!$H$5:$H$7,T159)+O159*INDEX('Parámetros'!$I$5:$I$7,T159)+P159*INDEX('Parámetros'!$J$5:$J$7,T159)+Q159*INDEX('Parámetros'!$K$5:$K$7,T159)+R159*INDEX('Parámetros'!$L$5:$L$7,T159)))</f>
      </c>
      <c r="E159" s="16"/>
      <c r="F159" s="16"/>
      <c r="G159" s="14"/>
      <c r="H159" s="14"/>
      <c r="I159" s="12">
        <f>IF(AND(E159="",F159=""),"",IF(S159=1,(V159-W159)/60,"Revisa entrada y salida"))</f>
      </c>
      <c r="J159" s="13">
        <f>IF(OR(S159&lt;&gt;1,C159=""),"",C159/INDEX('Parámetros'!$D$5:$D$7,T159))</f>
      </c>
      <c r="K159" s="12">
        <f>IF(S159=1,ROUND(1440*((1-AB159)*AS159+(1-AC159)*AW159),0)/60,"")</f>
      </c>
      <c r="L159" s="12">
        <f>IF(S159=1,ROUND(1440*((1-AB159)*AT159+(1-AC159)*AX159),0)/60,"")</f>
      </c>
      <c r="M159" s="12">
        <f>IF(S159=1,ROUND(1440*((1-AB159)*AR159+(1-AC159)*AV159),0)/60,"")</f>
      </c>
      <c r="N159" s="12">
        <f>IF(S159=1,ROUND(1440*(IF(OR(H159="Sí",H159="Si"),AB159*AQ159+AC159*AU159,0)),0)/60,"")</f>
      </c>
      <c r="O159" s="12">
        <f>IF(S159=1,ROUND(1440*(IF(OR(H159="Sí",H159="Si"),0,AB159*AQ159+AC159*AU159)),0)/60,"")</f>
      </c>
      <c r="P159" s="12">
        <f>IF(S159=1,ROUND(1440*(AB159*AR159+AC159*AV159),0)/60,"")</f>
      </c>
      <c r="Q159" s="12">
        <f>IF(S159=1,ROUND(1440*(AB159*AS159+AC159*AW159),0)/60,"")</f>
      </c>
      <c r="R159" s="12">
        <f>IF(S159=1,ROUND(1440*(AB159*AT159+AC159*AX159),0)/60,"")</f>
      </c>
      <c r="S159">
        <f>IF(AND(ISNUMBER(E159),ISNUMBER(F159)),IF(AND(F159&gt;E159,YEAR(E159)=2026,(F159-E159)*1440&lt;=1140),1,0),0)</f>
      </c>
      <c r="T159">
        <f>IF(S159=1,MATCH(INT(E159),'Parámetros'!$A$5:$A$7,1),"")</f>
      </c>
      <c r="U159">
        <f>IF(S159=1,INDEX('Parámetros'!$C$5:$C$7,T159)/24,"")</f>
      </c>
      <c r="V159">
        <f>IF(S159=1,ROUND((F159-E159)*1440,0),"")</f>
      </c>
      <c r="W159">
        <f>IF(S159=1,MIN(N(G159),V159),"")</f>
      </c>
      <c r="X159">
        <f>IF(S159=1,E159+(INT(V159/2)-INT(W159/2))/1440,"")</f>
      </c>
      <c r="Y159">
        <f>IF(S159=1,X159+W159/1440,"")</f>
      </c>
      <c r="Z159">
        <f>IF(S159=1,MIN(F159,IF(E159+U159&lt;=X159,E159+U159,E159+U159+W159/1440)),"")</f>
      </c>
      <c r="AA159">
        <f>IF(S159=1,INT(E159)+1,"")</f>
      </c>
      <c r="AB159">
        <f>IF(S159=1,IF(OR(WEEKDAY(AA159-1)=1,COUNTIF('Festivos 2026'!$A$5:$A$40,AA159-1)&gt;0),1,0),"")</f>
      </c>
      <c r="AC159">
        <f>IF(S159=1,IF(OR(WEEKDAY(AA159)=1,COUNTIF('Festivos 2026'!$A$5:$A$40,AA159)&gt;0),1,0),"")</f>
      </c>
      <c r="AD159">
        <f>IF(S159=1,IF(Y159&lt;=Z159,1,0),"")</f>
      </c>
      <c r="AE159">
        <f>IF(S159=1,MAX(0,MIN(Z159,AA159)-E159),"")</f>
      </c>
      <c r="AF159">
        <f>IF(S159=1,MAX(0,MIN(MIN(Z159,AA159),(AA159-1)+6/24)-E159)+MAX(0,MIN(Z159,AA159)-MAX(E159,(AA159-1)+19/24)),"")</f>
      </c>
      <c r="AG159">
        <f>IF(S159=1,MAX(0,Z159-MAX(E159,AA159)),"")</f>
      </c>
      <c r="AH159">
        <f>IF(S159=1,MAX(0,MIN(Z159,AA159+6/24)-MAX(E159,AA159))+MAX(0,Z159-MAX(MAX(E159,AA159),AA159+19/24)),"")</f>
      </c>
      <c r="AI159">
        <f>IF(S159=1,MAX(0,MIN(F159,AA159)-Z159),"")</f>
      </c>
      <c r="AJ159">
        <f>IF(S159=1,MAX(0,MIN(MIN(F159,AA159),(AA159-1)+6/24)-Z159)+MAX(0,MIN(F159,AA159)-MAX(Z159,(AA159-1)+19/24)),"")</f>
      </c>
      <c r="AK159">
        <f>IF(S159=1,MAX(0,F159-MAX(Z159,AA159)),"")</f>
      </c>
      <c r="AL159">
        <f>IF(S159=1,MAX(0,MIN(F159,AA159+6/24)-MAX(Z159,AA159))+MAX(0,F159-MAX(MAX(Z159,AA159),AA159+19/24)),"")</f>
      </c>
      <c r="AM159">
        <f>IF(S159=1,MAX(0,MIN(Y159,AA159)-X159),"")</f>
      </c>
      <c r="AN159">
        <f>IF(S159=1,MAX(0,MIN(MIN(Y159,AA159),(AA159-1)+6/24)-X159)+MAX(0,MIN(Y159,AA159)-MAX(X159,(AA159-1)+19/24)),"")</f>
      </c>
      <c r="AO159">
        <f>IF(S159=1,MAX(0,Y159-MAX(X159,AA159)),"")</f>
      </c>
      <c r="AP159">
        <f>IF(S159=1,MAX(0,MIN(Y159,AA159+6/24)-MAX(X159,AA159))+MAX(0,Y159-MAX(MAX(X159,AA159),AA159+19/24)),"")</f>
      </c>
      <c r="AQ159">
        <f>IF(S159=1,(AE159-AF159)-AD159*(AM159-AN159),"")</f>
      </c>
      <c r="AR159">
        <f>IF(S159=1,AF159-AD159*AN159,"")</f>
      </c>
      <c r="AS159">
        <f>IF(S159=1,(AI159-AJ159)-(1-AD159)*(AM159-AN159),"")</f>
      </c>
      <c r="AT159">
        <f>IF(S159=1,AJ159-(1-AD159)*AN159,"")</f>
      </c>
      <c r="AU159">
        <f>IF(S159=1,(AG159-AH159)-AD159*(AO159-AP159),"")</f>
      </c>
      <c r="AV159">
        <f>IF(S159=1,AH159-AD159*AP159,"")</f>
      </c>
      <c r="AW159">
        <f>IF(S159=1,(AK159-AL159)-(1-AD159)*(AO159-AP159),"")</f>
      </c>
      <c r="AX159">
        <f>IF(S159=1,AL159-(1-AD159)*AP159,"")</f>
      </c>
    </row>
    <row r="160" spans="1:50" x14ac:dyDescent="0.25">
      <c r="A160" s="14"/>
      <c r="B160" s="14"/>
      <c r="C160" s="15"/>
      <c r="D160" s="10">
        <f>IF(J160="","",J160*(K160*INDEX('Parámetros'!$E$5:$E$7,T160)+L160*INDEX('Parámetros'!$F$5:$F$7,T160)+M160*INDEX('Parámetros'!$G$5:$G$7,T160)+N160*INDEX('Parámetros'!$H$5:$H$7,T160)+O160*INDEX('Parámetros'!$I$5:$I$7,T160)+P160*INDEX('Parámetros'!$J$5:$J$7,T160)+Q160*INDEX('Parámetros'!$K$5:$K$7,T160)+R160*INDEX('Parámetros'!$L$5:$L$7,T160)))</f>
      </c>
      <c r="E160" s="16"/>
      <c r="F160" s="16"/>
      <c r="G160" s="14"/>
      <c r="H160" s="14"/>
      <c r="I160" s="12">
        <f>IF(AND(E160="",F160=""),"",IF(S160=1,(V160-W160)/60,"Revisa entrada y salida"))</f>
      </c>
      <c r="J160" s="13">
        <f>IF(OR(S160&lt;&gt;1,C160=""),"",C160/INDEX('Parámetros'!$D$5:$D$7,T160))</f>
      </c>
      <c r="K160" s="12">
        <f>IF(S160=1,ROUND(1440*((1-AB160)*AS160+(1-AC160)*AW160),0)/60,"")</f>
      </c>
      <c r="L160" s="12">
        <f>IF(S160=1,ROUND(1440*((1-AB160)*AT160+(1-AC160)*AX160),0)/60,"")</f>
      </c>
      <c r="M160" s="12">
        <f>IF(S160=1,ROUND(1440*((1-AB160)*AR160+(1-AC160)*AV160),0)/60,"")</f>
      </c>
      <c r="N160" s="12">
        <f>IF(S160=1,ROUND(1440*(IF(OR(H160="Sí",H160="Si"),AB160*AQ160+AC160*AU160,0)),0)/60,"")</f>
      </c>
      <c r="O160" s="12">
        <f>IF(S160=1,ROUND(1440*(IF(OR(H160="Sí",H160="Si"),0,AB160*AQ160+AC160*AU160)),0)/60,"")</f>
      </c>
      <c r="P160" s="12">
        <f>IF(S160=1,ROUND(1440*(AB160*AR160+AC160*AV160),0)/60,"")</f>
      </c>
      <c r="Q160" s="12">
        <f>IF(S160=1,ROUND(1440*(AB160*AS160+AC160*AW160),0)/60,"")</f>
      </c>
      <c r="R160" s="12">
        <f>IF(S160=1,ROUND(1440*(AB160*AT160+AC160*AX160),0)/60,"")</f>
      </c>
      <c r="S160">
        <f>IF(AND(ISNUMBER(E160),ISNUMBER(F160)),IF(AND(F160&gt;E160,YEAR(E160)=2026,(F160-E160)*1440&lt;=1140),1,0),0)</f>
      </c>
      <c r="T160">
        <f>IF(S160=1,MATCH(INT(E160),'Parámetros'!$A$5:$A$7,1),"")</f>
      </c>
      <c r="U160">
        <f>IF(S160=1,INDEX('Parámetros'!$C$5:$C$7,T160)/24,"")</f>
      </c>
      <c r="V160">
        <f>IF(S160=1,ROUND((F160-E160)*1440,0),"")</f>
      </c>
      <c r="W160">
        <f>IF(S160=1,MIN(N(G160),V160),"")</f>
      </c>
      <c r="X160">
        <f>IF(S160=1,E160+(INT(V160/2)-INT(W160/2))/1440,"")</f>
      </c>
      <c r="Y160">
        <f>IF(S160=1,X160+W160/1440,"")</f>
      </c>
      <c r="Z160">
        <f>IF(S160=1,MIN(F160,IF(E160+U160&lt;=X160,E160+U160,E160+U160+W160/1440)),"")</f>
      </c>
      <c r="AA160">
        <f>IF(S160=1,INT(E160)+1,"")</f>
      </c>
      <c r="AB160">
        <f>IF(S160=1,IF(OR(WEEKDAY(AA160-1)=1,COUNTIF('Festivos 2026'!$A$5:$A$40,AA160-1)&gt;0),1,0),"")</f>
      </c>
      <c r="AC160">
        <f>IF(S160=1,IF(OR(WEEKDAY(AA160)=1,COUNTIF('Festivos 2026'!$A$5:$A$40,AA160)&gt;0),1,0),"")</f>
      </c>
      <c r="AD160">
        <f>IF(S160=1,IF(Y160&lt;=Z160,1,0),"")</f>
      </c>
      <c r="AE160">
        <f>IF(S160=1,MAX(0,MIN(Z160,AA160)-E160),"")</f>
      </c>
      <c r="AF160">
        <f>IF(S160=1,MAX(0,MIN(MIN(Z160,AA160),(AA160-1)+6/24)-E160)+MAX(0,MIN(Z160,AA160)-MAX(E160,(AA160-1)+19/24)),"")</f>
      </c>
      <c r="AG160">
        <f>IF(S160=1,MAX(0,Z160-MAX(E160,AA160)),"")</f>
      </c>
      <c r="AH160">
        <f>IF(S160=1,MAX(0,MIN(Z160,AA160+6/24)-MAX(E160,AA160))+MAX(0,Z160-MAX(MAX(E160,AA160),AA160+19/24)),"")</f>
      </c>
      <c r="AI160">
        <f>IF(S160=1,MAX(0,MIN(F160,AA160)-Z160),"")</f>
      </c>
      <c r="AJ160">
        <f>IF(S160=1,MAX(0,MIN(MIN(F160,AA160),(AA160-1)+6/24)-Z160)+MAX(0,MIN(F160,AA160)-MAX(Z160,(AA160-1)+19/24)),"")</f>
      </c>
      <c r="AK160">
        <f>IF(S160=1,MAX(0,F160-MAX(Z160,AA160)),"")</f>
      </c>
      <c r="AL160">
        <f>IF(S160=1,MAX(0,MIN(F160,AA160+6/24)-MAX(Z160,AA160))+MAX(0,F160-MAX(MAX(Z160,AA160),AA160+19/24)),"")</f>
      </c>
      <c r="AM160">
        <f>IF(S160=1,MAX(0,MIN(Y160,AA160)-X160),"")</f>
      </c>
      <c r="AN160">
        <f>IF(S160=1,MAX(0,MIN(MIN(Y160,AA160),(AA160-1)+6/24)-X160)+MAX(0,MIN(Y160,AA160)-MAX(X160,(AA160-1)+19/24)),"")</f>
      </c>
      <c r="AO160">
        <f>IF(S160=1,MAX(0,Y160-MAX(X160,AA160)),"")</f>
      </c>
      <c r="AP160">
        <f>IF(S160=1,MAX(0,MIN(Y160,AA160+6/24)-MAX(X160,AA160))+MAX(0,Y160-MAX(MAX(X160,AA160),AA160+19/24)),"")</f>
      </c>
      <c r="AQ160">
        <f>IF(S160=1,(AE160-AF160)-AD160*(AM160-AN160),"")</f>
      </c>
      <c r="AR160">
        <f>IF(S160=1,AF160-AD160*AN160,"")</f>
      </c>
      <c r="AS160">
        <f>IF(S160=1,(AI160-AJ160)-(1-AD160)*(AM160-AN160),"")</f>
      </c>
      <c r="AT160">
        <f>IF(S160=1,AJ160-(1-AD160)*AN160,"")</f>
      </c>
      <c r="AU160">
        <f>IF(S160=1,(AG160-AH160)-AD160*(AO160-AP160),"")</f>
      </c>
      <c r="AV160">
        <f>IF(S160=1,AH160-AD160*AP160,"")</f>
      </c>
      <c r="AW160">
        <f>IF(S160=1,(AK160-AL160)-(1-AD160)*(AO160-AP160),"")</f>
      </c>
      <c r="AX160">
        <f>IF(S160=1,AL160-(1-AD160)*AP160,"")</f>
      </c>
    </row>
    <row r="161" spans="1:50" x14ac:dyDescent="0.25">
      <c r="A161" s="14"/>
      <c r="B161" s="14"/>
      <c r="C161" s="15"/>
      <c r="D161" s="10">
        <f>IF(J161="","",J161*(K161*INDEX('Parámetros'!$E$5:$E$7,T161)+L161*INDEX('Parámetros'!$F$5:$F$7,T161)+M161*INDEX('Parámetros'!$G$5:$G$7,T161)+N161*INDEX('Parámetros'!$H$5:$H$7,T161)+O161*INDEX('Parámetros'!$I$5:$I$7,T161)+P161*INDEX('Parámetros'!$J$5:$J$7,T161)+Q161*INDEX('Parámetros'!$K$5:$K$7,T161)+R161*INDEX('Parámetros'!$L$5:$L$7,T161)))</f>
      </c>
      <c r="E161" s="16"/>
      <c r="F161" s="16"/>
      <c r="G161" s="14"/>
      <c r="H161" s="14"/>
      <c r="I161" s="12">
        <f>IF(AND(E161="",F161=""),"",IF(S161=1,(V161-W161)/60,"Revisa entrada y salida"))</f>
      </c>
      <c r="J161" s="13">
        <f>IF(OR(S161&lt;&gt;1,C161=""),"",C161/INDEX('Parámetros'!$D$5:$D$7,T161))</f>
      </c>
      <c r="K161" s="12">
        <f>IF(S161=1,ROUND(1440*((1-AB161)*AS161+(1-AC161)*AW161),0)/60,"")</f>
      </c>
      <c r="L161" s="12">
        <f>IF(S161=1,ROUND(1440*((1-AB161)*AT161+(1-AC161)*AX161),0)/60,"")</f>
      </c>
      <c r="M161" s="12">
        <f>IF(S161=1,ROUND(1440*((1-AB161)*AR161+(1-AC161)*AV161),0)/60,"")</f>
      </c>
      <c r="N161" s="12">
        <f>IF(S161=1,ROUND(1440*(IF(OR(H161="Sí",H161="Si"),AB161*AQ161+AC161*AU161,0)),0)/60,"")</f>
      </c>
      <c r="O161" s="12">
        <f>IF(S161=1,ROUND(1440*(IF(OR(H161="Sí",H161="Si"),0,AB161*AQ161+AC161*AU161)),0)/60,"")</f>
      </c>
      <c r="P161" s="12">
        <f>IF(S161=1,ROUND(1440*(AB161*AR161+AC161*AV161),0)/60,"")</f>
      </c>
      <c r="Q161" s="12">
        <f>IF(S161=1,ROUND(1440*(AB161*AS161+AC161*AW161),0)/60,"")</f>
      </c>
      <c r="R161" s="12">
        <f>IF(S161=1,ROUND(1440*(AB161*AT161+AC161*AX161),0)/60,"")</f>
      </c>
      <c r="S161">
        <f>IF(AND(ISNUMBER(E161),ISNUMBER(F161)),IF(AND(F161&gt;E161,YEAR(E161)=2026,(F161-E161)*1440&lt;=1140),1,0),0)</f>
      </c>
      <c r="T161">
        <f>IF(S161=1,MATCH(INT(E161),'Parámetros'!$A$5:$A$7,1),"")</f>
      </c>
      <c r="U161">
        <f>IF(S161=1,INDEX('Parámetros'!$C$5:$C$7,T161)/24,"")</f>
      </c>
      <c r="V161">
        <f>IF(S161=1,ROUND((F161-E161)*1440,0),"")</f>
      </c>
      <c r="W161">
        <f>IF(S161=1,MIN(N(G161),V161),"")</f>
      </c>
      <c r="X161">
        <f>IF(S161=1,E161+(INT(V161/2)-INT(W161/2))/1440,"")</f>
      </c>
      <c r="Y161">
        <f>IF(S161=1,X161+W161/1440,"")</f>
      </c>
      <c r="Z161">
        <f>IF(S161=1,MIN(F161,IF(E161+U161&lt;=X161,E161+U161,E161+U161+W161/1440)),"")</f>
      </c>
      <c r="AA161">
        <f>IF(S161=1,INT(E161)+1,"")</f>
      </c>
      <c r="AB161">
        <f>IF(S161=1,IF(OR(WEEKDAY(AA161-1)=1,COUNTIF('Festivos 2026'!$A$5:$A$40,AA161-1)&gt;0),1,0),"")</f>
      </c>
      <c r="AC161">
        <f>IF(S161=1,IF(OR(WEEKDAY(AA161)=1,COUNTIF('Festivos 2026'!$A$5:$A$40,AA161)&gt;0),1,0),"")</f>
      </c>
      <c r="AD161">
        <f>IF(S161=1,IF(Y161&lt;=Z161,1,0),"")</f>
      </c>
      <c r="AE161">
        <f>IF(S161=1,MAX(0,MIN(Z161,AA161)-E161),"")</f>
      </c>
      <c r="AF161">
        <f>IF(S161=1,MAX(0,MIN(MIN(Z161,AA161),(AA161-1)+6/24)-E161)+MAX(0,MIN(Z161,AA161)-MAX(E161,(AA161-1)+19/24)),"")</f>
      </c>
      <c r="AG161">
        <f>IF(S161=1,MAX(0,Z161-MAX(E161,AA161)),"")</f>
      </c>
      <c r="AH161">
        <f>IF(S161=1,MAX(0,MIN(Z161,AA161+6/24)-MAX(E161,AA161))+MAX(0,Z161-MAX(MAX(E161,AA161),AA161+19/24)),"")</f>
      </c>
      <c r="AI161">
        <f>IF(S161=1,MAX(0,MIN(F161,AA161)-Z161),"")</f>
      </c>
      <c r="AJ161">
        <f>IF(S161=1,MAX(0,MIN(MIN(F161,AA161),(AA161-1)+6/24)-Z161)+MAX(0,MIN(F161,AA161)-MAX(Z161,(AA161-1)+19/24)),"")</f>
      </c>
      <c r="AK161">
        <f>IF(S161=1,MAX(0,F161-MAX(Z161,AA161)),"")</f>
      </c>
      <c r="AL161">
        <f>IF(S161=1,MAX(0,MIN(F161,AA161+6/24)-MAX(Z161,AA161))+MAX(0,F161-MAX(MAX(Z161,AA161),AA161+19/24)),"")</f>
      </c>
      <c r="AM161">
        <f>IF(S161=1,MAX(0,MIN(Y161,AA161)-X161),"")</f>
      </c>
      <c r="AN161">
        <f>IF(S161=1,MAX(0,MIN(MIN(Y161,AA161),(AA161-1)+6/24)-X161)+MAX(0,MIN(Y161,AA161)-MAX(X161,(AA161-1)+19/24)),"")</f>
      </c>
      <c r="AO161">
        <f>IF(S161=1,MAX(0,Y161-MAX(X161,AA161)),"")</f>
      </c>
      <c r="AP161">
        <f>IF(S161=1,MAX(0,MIN(Y161,AA161+6/24)-MAX(X161,AA161))+MAX(0,Y161-MAX(MAX(X161,AA161),AA161+19/24)),"")</f>
      </c>
      <c r="AQ161">
        <f>IF(S161=1,(AE161-AF161)-AD161*(AM161-AN161),"")</f>
      </c>
      <c r="AR161">
        <f>IF(S161=1,AF161-AD161*AN161,"")</f>
      </c>
      <c r="AS161">
        <f>IF(S161=1,(AI161-AJ161)-(1-AD161)*(AM161-AN161),"")</f>
      </c>
      <c r="AT161">
        <f>IF(S161=1,AJ161-(1-AD161)*AN161,"")</f>
      </c>
      <c r="AU161">
        <f>IF(S161=1,(AG161-AH161)-AD161*(AO161-AP161),"")</f>
      </c>
      <c r="AV161">
        <f>IF(S161=1,AH161-AD161*AP161,"")</f>
      </c>
      <c r="AW161">
        <f>IF(S161=1,(AK161-AL161)-(1-AD161)*(AO161-AP161),"")</f>
      </c>
      <c r="AX161">
        <f>IF(S161=1,AL161-(1-AD161)*AP161,"")</f>
      </c>
    </row>
    <row r="162" spans="1:50" x14ac:dyDescent="0.25">
      <c r="A162" s="14"/>
      <c r="B162" s="14"/>
      <c r="C162" s="15"/>
      <c r="D162" s="10">
        <f>IF(J162="","",J162*(K162*INDEX('Parámetros'!$E$5:$E$7,T162)+L162*INDEX('Parámetros'!$F$5:$F$7,T162)+M162*INDEX('Parámetros'!$G$5:$G$7,T162)+N162*INDEX('Parámetros'!$H$5:$H$7,T162)+O162*INDEX('Parámetros'!$I$5:$I$7,T162)+P162*INDEX('Parámetros'!$J$5:$J$7,T162)+Q162*INDEX('Parámetros'!$K$5:$K$7,T162)+R162*INDEX('Parámetros'!$L$5:$L$7,T162)))</f>
      </c>
      <c r="E162" s="16"/>
      <c r="F162" s="16"/>
      <c r="G162" s="14"/>
      <c r="H162" s="14"/>
      <c r="I162" s="12">
        <f>IF(AND(E162="",F162=""),"",IF(S162=1,(V162-W162)/60,"Revisa entrada y salida"))</f>
      </c>
      <c r="J162" s="13">
        <f>IF(OR(S162&lt;&gt;1,C162=""),"",C162/INDEX('Parámetros'!$D$5:$D$7,T162))</f>
      </c>
      <c r="K162" s="12">
        <f>IF(S162=1,ROUND(1440*((1-AB162)*AS162+(1-AC162)*AW162),0)/60,"")</f>
      </c>
      <c r="L162" s="12">
        <f>IF(S162=1,ROUND(1440*((1-AB162)*AT162+(1-AC162)*AX162),0)/60,"")</f>
      </c>
      <c r="M162" s="12">
        <f>IF(S162=1,ROUND(1440*((1-AB162)*AR162+(1-AC162)*AV162),0)/60,"")</f>
      </c>
      <c r="N162" s="12">
        <f>IF(S162=1,ROUND(1440*(IF(OR(H162="Sí",H162="Si"),AB162*AQ162+AC162*AU162,0)),0)/60,"")</f>
      </c>
      <c r="O162" s="12">
        <f>IF(S162=1,ROUND(1440*(IF(OR(H162="Sí",H162="Si"),0,AB162*AQ162+AC162*AU162)),0)/60,"")</f>
      </c>
      <c r="P162" s="12">
        <f>IF(S162=1,ROUND(1440*(AB162*AR162+AC162*AV162),0)/60,"")</f>
      </c>
      <c r="Q162" s="12">
        <f>IF(S162=1,ROUND(1440*(AB162*AS162+AC162*AW162),0)/60,"")</f>
      </c>
      <c r="R162" s="12">
        <f>IF(S162=1,ROUND(1440*(AB162*AT162+AC162*AX162),0)/60,"")</f>
      </c>
      <c r="S162">
        <f>IF(AND(ISNUMBER(E162),ISNUMBER(F162)),IF(AND(F162&gt;E162,YEAR(E162)=2026,(F162-E162)*1440&lt;=1140),1,0),0)</f>
      </c>
      <c r="T162">
        <f>IF(S162=1,MATCH(INT(E162),'Parámetros'!$A$5:$A$7,1),"")</f>
      </c>
      <c r="U162">
        <f>IF(S162=1,INDEX('Parámetros'!$C$5:$C$7,T162)/24,"")</f>
      </c>
      <c r="V162">
        <f>IF(S162=1,ROUND((F162-E162)*1440,0),"")</f>
      </c>
      <c r="W162">
        <f>IF(S162=1,MIN(N(G162),V162),"")</f>
      </c>
      <c r="X162">
        <f>IF(S162=1,E162+(INT(V162/2)-INT(W162/2))/1440,"")</f>
      </c>
      <c r="Y162">
        <f>IF(S162=1,X162+W162/1440,"")</f>
      </c>
      <c r="Z162">
        <f>IF(S162=1,MIN(F162,IF(E162+U162&lt;=X162,E162+U162,E162+U162+W162/1440)),"")</f>
      </c>
      <c r="AA162">
        <f>IF(S162=1,INT(E162)+1,"")</f>
      </c>
      <c r="AB162">
        <f>IF(S162=1,IF(OR(WEEKDAY(AA162-1)=1,COUNTIF('Festivos 2026'!$A$5:$A$40,AA162-1)&gt;0),1,0),"")</f>
      </c>
      <c r="AC162">
        <f>IF(S162=1,IF(OR(WEEKDAY(AA162)=1,COUNTIF('Festivos 2026'!$A$5:$A$40,AA162)&gt;0),1,0),"")</f>
      </c>
      <c r="AD162">
        <f>IF(S162=1,IF(Y162&lt;=Z162,1,0),"")</f>
      </c>
      <c r="AE162">
        <f>IF(S162=1,MAX(0,MIN(Z162,AA162)-E162),"")</f>
      </c>
      <c r="AF162">
        <f>IF(S162=1,MAX(0,MIN(MIN(Z162,AA162),(AA162-1)+6/24)-E162)+MAX(0,MIN(Z162,AA162)-MAX(E162,(AA162-1)+19/24)),"")</f>
      </c>
      <c r="AG162">
        <f>IF(S162=1,MAX(0,Z162-MAX(E162,AA162)),"")</f>
      </c>
      <c r="AH162">
        <f>IF(S162=1,MAX(0,MIN(Z162,AA162+6/24)-MAX(E162,AA162))+MAX(0,Z162-MAX(MAX(E162,AA162),AA162+19/24)),"")</f>
      </c>
      <c r="AI162">
        <f>IF(S162=1,MAX(0,MIN(F162,AA162)-Z162),"")</f>
      </c>
      <c r="AJ162">
        <f>IF(S162=1,MAX(0,MIN(MIN(F162,AA162),(AA162-1)+6/24)-Z162)+MAX(0,MIN(F162,AA162)-MAX(Z162,(AA162-1)+19/24)),"")</f>
      </c>
      <c r="AK162">
        <f>IF(S162=1,MAX(0,F162-MAX(Z162,AA162)),"")</f>
      </c>
      <c r="AL162">
        <f>IF(S162=1,MAX(0,MIN(F162,AA162+6/24)-MAX(Z162,AA162))+MAX(0,F162-MAX(MAX(Z162,AA162),AA162+19/24)),"")</f>
      </c>
      <c r="AM162">
        <f>IF(S162=1,MAX(0,MIN(Y162,AA162)-X162),"")</f>
      </c>
      <c r="AN162">
        <f>IF(S162=1,MAX(0,MIN(MIN(Y162,AA162),(AA162-1)+6/24)-X162)+MAX(0,MIN(Y162,AA162)-MAX(X162,(AA162-1)+19/24)),"")</f>
      </c>
      <c r="AO162">
        <f>IF(S162=1,MAX(0,Y162-MAX(X162,AA162)),"")</f>
      </c>
      <c r="AP162">
        <f>IF(S162=1,MAX(0,MIN(Y162,AA162+6/24)-MAX(X162,AA162))+MAX(0,Y162-MAX(MAX(X162,AA162),AA162+19/24)),"")</f>
      </c>
      <c r="AQ162">
        <f>IF(S162=1,(AE162-AF162)-AD162*(AM162-AN162),"")</f>
      </c>
      <c r="AR162">
        <f>IF(S162=1,AF162-AD162*AN162,"")</f>
      </c>
      <c r="AS162">
        <f>IF(S162=1,(AI162-AJ162)-(1-AD162)*(AM162-AN162),"")</f>
      </c>
      <c r="AT162">
        <f>IF(S162=1,AJ162-(1-AD162)*AN162,"")</f>
      </c>
      <c r="AU162">
        <f>IF(S162=1,(AG162-AH162)-AD162*(AO162-AP162),"")</f>
      </c>
      <c r="AV162">
        <f>IF(S162=1,AH162-AD162*AP162,"")</f>
      </c>
      <c r="AW162">
        <f>IF(S162=1,(AK162-AL162)-(1-AD162)*(AO162-AP162),"")</f>
      </c>
      <c r="AX162">
        <f>IF(S162=1,AL162-(1-AD162)*AP162,"")</f>
      </c>
    </row>
    <row r="163" spans="1:50" x14ac:dyDescent="0.25">
      <c r="A163" s="14"/>
      <c r="B163" s="14"/>
      <c r="C163" s="15"/>
      <c r="D163" s="10">
        <f>IF(J163="","",J163*(K163*INDEX('Parámetros'!$E$5:$E$7,T163)+L163*INDEX('Parámetros'!$F$5:$F$7,T163)+M163*INDEX('Parámetros'!$G$5:$G$7,T163)+N163*INDEX('Parámetros'!$H$5:$H$7,T163)+O163*INDEX('Parámetros'!$I$5:$I$7,T163)+P163*INDEX('Parámetros'!$J$5:$J$7,T163)+Q163*INDEX('Parámetros'!$K$5:$K$7,T163)+R163*INDEX('Parámetros'!$L$5:$L$7,T163)))</f>
      </c>
      <c r="E163" s="16"/>
      <c r="F163" s="16"/>
      <c r="G163" s="14"/>
      <c r="H163" s="14"/>
      <c r="I163" s="12">
        <f>IF(AND(E163="",F163=""),"",IF(S163=1,(V163-W163)/60,"Revisa entrada y salida"))</f>
      </c>
      <c r="J163" s="13">
        <f>IF(OR(S163&lt;&gt;1,C163=""),"",C163/INDEX('Parámetros'!$D$5:$D$7,T163))</f>
      </c>
      <c r="K163" s="12">
        <f>IF(S163=1,ROUND(1440*((1-AB163)*AS163+(1-AC163)*AW163),0)/60,"")</f>
      </c>
      <c r="L163" s="12">
        <f>IF(S163=1,ROUND(1440*((1-AB163)*AT163+(1-AC163)*AX163),0)/60,"")</f>
      </c>
      <c r="M163" s="12">
        <f>IF(S163=1,ROUND(1440*((1-AB163)*AR163+(1-AC163)*AV163),0)/60,"")</f>
      </c>
      <c r="N163" s="12">
        <f>IF(S163=1,ROUND(1440*(IF(OR(H163="Sí",H163="Si"),AB163*AQ163+AC163*AU163,0)),0)/60,"")</f>
      </c>
      <c r="O163" s="12">
        <f>IF(S163=1,ROUND(1440*(IF(OR(H163="Sí",H163="Si"),0,AB163*AQ163+AC163*AU163)),0)/60,"")</f>
      </c>
      <c r="P163" s="12">
        <f>IF(S163=1,ROUND(1440*(AB163*AR163+AC163*AV163),0)/60,"")</f>
      </c>
      <c r="Q163" s="12">
        <f>IF(S163=1,ROUND(1440*(AB163*AS163+AC163*AW163),0)/60,"")</f>
      </c>
      <c r="R163" s="12">
        <f>IF(S163=1,ROUND(1440*(AB163*AT163+AC163*AX163),0)/60,"")</f>
      </c>
      <c r="S163">
        <f>IF(AND(ISNUMBER(E163),ISNUMBER(F163)),IF(AND(F163&gt;E163,YEAR(E163)=2026,(F163-E163)*1440&lt;=1140),1,0),0)</f>
      </c>
      <c r="T163">
        <f>IF(S163=1,MATCH(INT(E163),'Parámetros'!$A$5:$A$7,1),"")</f>
      </c>
      <c r="U163">
        <f>IF(S163=1,INDEX('Parámetros'!$C$5:$C$7,T163)/24,"")</f>
      </c>
      <c r="V163">
        <f>IF(S163=1,ROUND((F163-E163)*1440,0),"")</f>
      </c>
      <c r="W163">
        <f>IF(S163=1,MIN(N(G163),V163),"")</f>
      </c>
      <c r="X163">
        <f>IF(S163=1,E163+(INT(V163/2)-INT(W163/2))/1440,"")</f>
      </c>
      <c r="Y163">
        <f>IF(S163=1,X163+W163/1440,"")</f>
      </c>
      <c r="Z163">
        <f>IF(S163=1,MIN(F163,IF(E163+U163&lt;=X163,E163+U163,E163+U163+W163/1440)),"")</f>
      </c>
      <c r="AA163">
        <f>IF(S163=1,INT(E163)+1,"")</f>
      </c>
      <c r="AB163">
        <f>IF(S163=1,IF(OR(WEEKDAY(AA163-1)=1,COUNTIF('Festivos 2026'!$A$5:$A$40,AA163-1)&gt;0),1,0),"")</f>
      </c>
      <c r="AC163">
        <f>IF(S163=1,IF(OR(WEEKDAY(AA163)=1,COUNTIF('Festivos 2026'!$A$5:$A$40,AA163)&gt;0),1,0),"")</f>
      </c>
      <c r="AD163">
        <f>IF(S163=1,IF(Y163&lt;=Z163,1,0),"")</f>
      </c>
      <c r="AE163">
        <f>IF(S163=1,MAX(0,MIN(Z163,AA163)-E163),"")</f>
      </c>
      <c r="AF163">
        <f>IF(S163=1,MAX(0,MIN(MIN(Z163,AA163),(AA163-1)+6/24)-E163)+MAX(0,MIN(Z163,AA163)-MAX(E163,(AA163-1)+19/24)),"")</f>
      </c>
      <c r="AG163">
        <f>IF(S163=1,MAX(0,Z163-MAX(E163,AA163)),"")</f>
      </c>
      <c r="AH163">
        <f>IF(S163=1,MAX(0,MIN(Z163,AA163+6/24)-MAX(E163,AA163))+MAX(0,Z163-MAX(MAX(E163,AA163),AA163+19/24)),"")</f>
      </c>
      <c r="AI163">
        <f>IF(S163=1,MAX(0,MIN(F163,AA163)-Z163),"")</f>
      </c>
      <c r="AJ163">
        <f>IF(S163=1,MAX(0,MIN(MIN(F163,AA163),(AA163-1)+6/24)-Z163)+MAX(0,MIN(F163,AA163)-MAX(Z163,(AA163-1)+19/24)),"")</f>
      </c>
      <c r="AK163">
        <f>IF(S163=1,MAX(0,F163-MAX(Z163,AA163)),"")</f>
      </c>
      <c r="AL163">
        <f>IF(S163=1,MAX(0,MIN(F163,AA163+6/24)-MAX(Z163,AA163))+MAX(0,F163-MAX(MAX(Z163,AA163),AA163+19/24)),"")</f>
      </c>
      <c r="AM163">
        <f>IF(S163=1,MAX(0,MIN(Y163,AA163)-X163),"")</f>
      </c>
      <c r="AN163">
        <f>IF(S163=1,MAX(0,MIN(MIN(Y163,AA163),(AA163-1)+6/24)-X163)+MAX(0,MIN(Y163,AA163)-MAX(X163,(AA163-1)+19/24)),"")</f>
      </c>
      <c r="AO163">
        <f>IF(S163=1,MAX(0,Y163-MAX(X163,AA163)),"")</f>
      </c>
      <c r="AP163">
        <f>IF(S163=1,MAX(0,MIN(Y163,AA163+6/24)-MAX(X163,AA163))+MAX(0,Y163-MAX(MAX(X163,AA163),AA163+19/24)),"")</f>
      </c>
      <c r="AQ163">
        <f>IF(S163=1,(AE163-AF163)-AD163*(AM163-AN163),"")</f>
      </c>
      <c r="AR163">
        <f>IF(S163=1,AF163-AD163*AN163,"")</f>
      </c>
      <c r="AS163">
        <f>IF(S163=1,(AI163-AJ163)-(1-AD163)*(AM163-AN163),"")</f>
      </c>
      <c r="AT163">
        <f>IF(S163=1,AJ163-(1-AD163)*AN163,"")</f>
      </c>
      <c r="AU163">
        <f>IF(S163=1,(AG163-AH163)-AD163*(AO163-AP163),"")</f>
      </c>
      <c r="AV163">
        <f>IF(S163=1,AH163-AD163*AP163,"")</f>
      </c>
      <c r="AW163">
        <f>IF(S163=1,(AK163-AL163)-(1-AD163)*(AO163-AP163),"")</f>
      </c>
      <c r="AX163">
        <f>IF(S163=1,AL163-(1-AD163)*AP163,"")</f>
      </c>
    </row>
    <row r="164" spans="1:50" x14ac:dyDescent="0.25">
      <c r="A164" s="14"/>
      <c r="B164" s="14"/>
      <c r="C164" s="15"/>
      <c r="D164" s="10">
        <f>IF(J164="","",J164*(K164*INDEX('Parámetros'!$E$5:$E$7,T164)+L164*INDEX('Parámetros'!$F$5:$F$7,T164)+M164*INDEX('Parámetros'!$G$5:$G$7,T164)+N164*INDEX('Parámetros'!$H$5:$H$7,T164)+O164*INDEX('Parámetros'!$I$5:$I$7,T164)+P164*INDEX('Parámetros'!$J$5:$J$7,T164)+Q164*INDEX('Parámetros'!$K$5:$K$7,T164)+R164*INDEX('Parámetros'!$L$5:$L$7,T164)))</f>
      </c>
      <c r="E164" s="16"/>
      <c r="F164" s="16"/>
      <c r="G164" s="14"/>
      <c r="H164" s="14"/>
      <c r="I164" s="12">
        <f>IF(AND(E164="",F164=""),"",IF(S164=1,(V164-W164)/60,"Revisa entrada y salida"))</f>
      </c>
      <c r="J164" s="13">
        <f>IF(OR(S164&lt;&gt;1,C164=""),"",C164/INDEX('Parámetros'!$D$5:$D$7,T164))</f>
      </c>
      <c r="K164" s="12">
        <f>IF(S164=1,ROUND(1440*((1-AB164)*AS164+(1-AC164)*AW164),0)/60,"")</f>
      </c>
      <c r="L164" s="12">
        <f>IF(S164=1,ROUND(1440*((1-AB164)*AT164+(1-AC164)*AX164),0)/60,"")</f>
      </c>
      <c r="M164" s="12">
        <f>IF(S164=1,ROUND(1440*((1-AB164)*AR164+(1-AC164)*AV164),0)/60,"")</f>
      </c>
      <c r="N164" s="12">
        <f>IF(S164=1,ROUND(1440*(IF(OR(H164="Sí",H164="Si"),AB164*AQ164+AC164*AU164,0)),0)/60,"")</f>
      </c>
      <c r="O164" s="12">
        <f>IF(S164=1,ROUND(1440*(IF(OR(H164="Sí",H164="Si"),0,AB164*AQ164+AC164*AU164)),0)/60,"")</f>
      </c>
      <c r="P164" s="12">
        <f>IF(S164=1,ROUND(1440*(AB164*AR164+AC164*AV164),0)/60,"")</f>
      </c>
      <c r="Q164" s="12">
        <f>IF(S164=1,ROUND(1440*(AB164*AS164+AC164*AW164),0)/60,"")</f>
      </c>
      <c r="R164" s="12">
        <f>IF(S164=1,ROUND(1440*(AB164*AT164+AC164*AX164),0)/60,"")</f>
      </c>
      <c r="S164">
        <f>IF(AND(ISNUMBER(E164),ISNUMBER(F164)),IF(AND(F164&gt;E164,YEAR(E164)=2026,(F164-E164)*1440&lt;=1140),1,0),0)</f>
      </c>
      <c r="T164">
        <f>IF(S164=1,MATCH(INT(E164),'Parámetros'!$A$5:$A$7,1),"")</f>
      </c>
      <c r="U164">
        <f>IF(S164=1,INDEX('Parámetros'!$C$5:$C$7,T164)/24,"")</f>
      </c>
      <c r="V164">
        <f>IF(S164=1,ROUND((F164-E164)*1440,0),"")</f>
      </c>
      <c r="W164">
        <f>IF(S164=1,MIN(N(G164),V164),"")</f>
      </c>
      <c r="X164">
        <f>IF(S164=1,E164+(INT(V164/2)-INT(W164/2))/1440,"")</f>
      </c>
      <c r="Y164">
        <f>IF(S164=1,X164+W164/1440,"")</f>
      </c>
      <c r="Z164">
        <f>IF(S164=1,MIN(F164,IF(E164+U164&lt;=X164,E164+U164,E164+U164+W164/1440)),"")</f>
      </c>
      <c r="AA164">
        <f>IF(S164=1,INT(E164)+1,"")</f>
      </c>
      <c r="AB164">
        <f>IF(S164=1,IF(OR(WEEKDAY(AA164-1)=1,COUNTIF('Festivos 2026'!$A$5:$A$40,AA164-1)&gt;0),1,0),"")</f>
      </c>
      <c r="AC164">
        <f>IF(S164=1,IF(OR(WEEKDAY(AA164)=1,COUNTIF('Festivos 2026'!$A$5:$A$40,AA164)&gt;0),1,0),"")</f>
      </c>
      <c r="AD164">
        <f>IF(S164=1,IF(Y164&lt;=Z164,1,0),"")</f>
      </c>
      <c r="AE164">
        <f>IF(S164=1,MAX(0,MIN(Z164,AA164)-E164),"")</f>
      </c>
      <c r="AF164">
        <f>IF(S164=1,MAX(0,MIN(MIN(Z164,AA164),(AA164-1)+6/24)-E164)+MAX(0,MIN(Z164,AA164)-MAX(E164,(AA164-1)+19/24)),"")</f>
      </c>
      <c r="AG164">
        <f>IF(S164=1,MAX(0,Z164-MAX(E164,AA164)),"")</f>
      </c>
      <c r="AH164">
        <f>IF(S164=1,MAX(0,MIN(Z164,AA164+6/24)-MAX(E164,AA164))+MAX(0,Z164-MAX(MAX(E164,AA164),AA164+19/24)),"")</f>
      </c>
      <c r="AI164">
        <f>IF(S164=1,MAX(0,MIN(F164,AA164)-Z164),"")</f>
      </c>
      <c r="AJ164">
        <f>IF(S164=1,MAX(0,MIN(MIN(F164,AA164),(AA164-1)+6/24)-Z164)+MAX(0,MIN(F164,AA164)-MAX(Z164,(AA164-1)+19/24)),"")</f>
      </c>
      <c r="AK164">
        <f>IF(S164=1,MAX(0,F164-MAX(Z164,AA164)),"")</f>
      </c>
      <c r="AL164">
        <f>IF(S164=1,MAX(0,MIN(F164,AA164+6/24)-MAX(Z164,AA164))+MAX(0,F164-MAX(MAX(Z164,AA164),AA164+19/24)),"")</f>
      </c>
      <c r="AM164">
        <f>IF(S164=1,MAX(0,MIN(Y164,AA164)-X164),"")</f>
      </c>
      <c r="AN164">
        <f>IF(S164=1,MAX(0,MIN(MIN(Y164,AA164),(AA164-1)+6/24)-X164)+MAX(0,MIN(Y164,AA164)-MAX(X164,(AA164-1)+19/24)),"")</f>
      </c>
      <c r="AO164">
        <f>IF(S164=1,MAX(0,Y164-MAX(X164,AA164)),"")</f>
      </c>
      <c r="AP164">
        <f>IF(S164=1,MAX(0,MIN(Y164,AA164+6/24)-MAX(X164,AA164))+MAX(0,Y164-MAX(MAX(X164,AA164),AA164+19/24)),"")</f>
      </c>
      <c r="AQ164">
        <f>IF(S164=1,(AE164-AF164)-AD164*(AM164-AN164),"")</f>
      </c>
      <c r="AR164">
        <f>IF(S164=1,AF164-AD164*AN164,"")</f>
      </c>
      <c r="AS164">
        <f>IF(S164=1,(AI164-AJ164)-(1-AD164)*(AM164-AN164),"")</f>
      </c>
      <c r="AT164">
        <f>IF(S164=1,AJ164-(1-AD164)*AN164,"")</f>
      </c>
      <c r="AU164">
        <f>IF(S164=1,(AG164-AH164)-AD164*(AO164-AP164),"")</f>
      </c>
      <c r="AV164">
        <f>IF(S164=1,AH164-AD164*AP164,"")</f>
      </c>
      <c r="AW164">
        <f>IF(S164=1,(AK164-AL164)-(1-AD164)*(AO164-AP164),"")</f>
      </c>
      <c r="AX164">
        <f>IF(S164=1,AL164-(1-AD164)*AP164,"")</f>
      </c>
    </row>
    <row r="165" spans="1:50" x14ac:dyDescent="0.25">
      <c r="A165" s="14"/>
      <c r="B165" s="14"/>
      <c r="C165" s="15"/>
      <c r="D165" s="10">
        <f>IF(J165="","",J165*(K165*INDEX('Parámetros'!$E$5:$E$7,T165)+L165*INDEX('Parámetros'!$F$5:$F$7,T165)+M165*INDEX('Parámetros'!$G$5:$G$7,T165)+N165*INDEX('Parámetros'!$H$5:$H$7,T165)+O165*INDEX('Parámetros'!$I$5:$I$7,T165)+P165*INDEX('Parámetros'!$J$5:$J$7,T165)+Q165*INDEX('Parámetros'!$K$5:$K$7,T165)+R165*INDEX('Parámetros'!$L$5:$L$7,T165)))</f>
      </c>
      <c r="E165" s="16"/>
      <c r="F165" s="16"/>
      <c r="G165" s="14"/>
      <c r="H165" s="14"/>
      <c r="I165" s="12">
        <f>IF(AND(E165="",F165=""),"",IF(S165=1,(V165-W165)/60,"Revisa entrada y salida"))</f>
      </c>
      <c r="J165" s="13">
        <f>IF(OR(S165&lt;&gt;1,C165=""),"",C165/INDEX('Parámetros'!$D$5:$D$7,T165))</f>
      </c>
      <c r="K165" s="12">
        <f>IF(S165=1,ROUND(1440*((1-AB165)*AS165+(1-AC165)*AW165),0)/60,"")</f>
      </c>
      <c r="L165" s="12">
        <f>IF(S165=1,ROUND(1440*((1-AB165)*AT165+(1-AC165)*AX165),0)/60,"")</f>
      </c>
      <c r="M165" s="12">
        <f>IF(S165=1,ROUND(1440*((1-AB165)*AR165+(1-AC165)*AV165),0)/60,"")</f>
      </c>
      <c r="N165" s="12">
        <f>IF(S165=1,ROUND(1440*(IF(OR(H165="Sí",H165="Si"),AB165*AQ165+AC165*AU165,0)),0)/60,"")</f>
      </c>
      <c r="O165" s="12">
        <f>IF(S165=1,ROUND(1440*(IF(OR(H165="Sí",H165="Si"),0,AB165*AQ165+AC165*AU165)),0)/60,"")</f>
      </c>
      <c r="P165" s="12">
        <f>IF(S165=1,ROUND(1440*(AB165*AR165+AC165*AV165),0)/60,"")</f>
      </c>
      <c r="Q165" s="12">
        <f>IF(S165=1,ROUND(1440*(AB165*AS165+AC165*AW165),0)/60,"")</f>
      </c>
      <c r="R165" s="12">
        <f>IF(S165=1,ROUND(1440*(AB165*AT165+AC165*AX165),0)/60,"")</f>
      </c>
      <c r="S165">
        <f>IF(AND(ISNUMBER(E165),ISNUMBER(F165)),IF(AND(F165&gt;E165,YEAR(E165)=2026,(F165-E165)*1440&lt;=1140),1,0),0)</f>
      </c>
      <c r="T165">
        <f>IF(S165=1,MATCH(INT(E165),'Parámetros'!$A$5:$A$7,1),"")</f>
      </c>
      <c r="U165">
        <f>IF(S165=1,INDEX('Parámetros'!$C$5:$C$7,T165)/24,"")</f>
      </c>
      <c r="V165">
        <f>IF(S165=1,ROUND((F165-E165)*1440,0),"")</f>
      </c>
      <c r="W165">
        <f>IF(S165=1,MIN(N(G165),V165),"")</f>
      </c>
      <c r="X165">
        <f>IF(S165=1,E165+(INT(V165/2)-INT(W165/2))/1440,"")</f>
      </c>
      <c r="Y165">
        <f>IF(S165=1,X165+W165/1440,"")</f>
      </c>
      <c r="Z165">
        <f>IF(S165=1,MIN(F165,IF(E165+U165&lt;=X165,E165+U165,E165+U165+W165/1440)),"")</f>
      </c>
      <c r="AA165">
        <f>IF(S165=1,INT(E165)+1,"")</f>
      </c>
      <c r="AB165">
        <f>IF(S165=1,IF(OR(WEEKDAY(AA165-1)=1,COUNTIF('Festivos 2026'!$A$5:$A$40,AA165-1)&gt;0),1,0),"")</f>
      </c>
      <c r="AC165">
        <f>IF(S165=1,IF(OR(WEEKDAY(AA165)=1,COUNTIF('Festivos 2026'!$A$5:$A$40,AA165)&gt;0),1,0),"")</f>
      </c>
      <c r="AD165">
        <f>IF(S165=1,IF(Y165&lt;=Z165,1,0),"")</f>
      </c>
      <c r="AE165">
        <f>IF(S165=1,MAX(0,MIN(Z165,AA165)-E165),"")</f>
      </c>
      <c r="AF165">
        <f>IF(S165=1,MAX(0,MIN(MIN(Z165,AA165),(AA165-1)+6/24)-E165)+MAX(0,MIN(Z165,AA165)-MAX(E165,(AA165-1)+19/24)),"")</f>
      </c>
      <c r="AG165">
        <f>IF(S165=1,MAX(0,Z165-MAX(E165,AA165)),"")</f>
      </c>
      <c r="AH165">
        <f>IF(S165=1,MAX(0,MIN(Z165,AA165+6/24)-MAX(E165,AA165))+MAX(0,Z165-MAX(MAX(E165,AA165),AA165+19/24)),"")</f>
      </c>
      <c r="AI165">
        <f>IF(S165=1,MAX(0,MIN(F165,AA165)-Z165),"")</f>
      </c>
      <c r="AJ165">
        <f>IF(S165=1,MAX(0,MIN(MIN(F165,AA165),(AA165-1)+6/24)-Z165)+MAX(0,MIN(F165,AA165)-MAX(Z165,(AA165-1)+19/24)),"")</f>
      </c>
      <c r="AK165">
        <f>IF(S165=1,MAX(0,F165-MAX(Z165,AA165)),"")</f>
      </c>
      <c r="AL165">
        <f>IF(S165=1,MAX(0,MIN(F165,AA165+6/24)-MAX(Z165,AA165))+MAX(0,F165-MAX(MAX(Z165,AA165),AA165+19/24)),"")</f>
      </c>
      <c r="AM165">
        <f>IF(S165=1,MAX(0,MIN(Y165,AA165)-X165),"")</f>
      </c>
      <c r="AN165">
        <f>IF(S165=1,MAX(0,MIN(MIN(Y165,AA165),(AA165-1)+6/24)-X165)+MAX(0,MIN(Y165,AA165)-MAX(X165,(AA165-1)+19/24)),"")</f>
      </c>
      <c r="AO165">
        <f>IF(S165=1,MAX(0,Y165-MAX(X165,AA165)),"")</f>
      </c>
      <c r="AP165">
        <f>IF(S165=1,MAX(0,MIN(Y165,AA165+6/24)-MAX(X165,AA165))+MAX(0,Y165-MAX(MAX(X165,AA165),AA165+19/24)),"")</f>
      </c>
      <c r="AQ165">
        <f>IF(S165=1,(AE165-AF165)-AD165*(AM165-AN165),"")</f>
      </c>
      <c r="AR165">
        <f>IF(S165=1,AF165-AD165*AN165,"")</f>
      </c>
      <c r="AS165">
        <f>IF(S165=1,(AI165-AJ165)-(1-AD165)*(AM165-AN165),"")</f>
      </c>
      <c r="AT165">
        <f>IF(S165=1,AJ165-(1-AD165)*AN165,"")</f>
      </c>
      <c r="AU165">
        <f>IF(S165=1,(AG165-AH165)-AD165*(AO165-AP165),"")</f>
      </c>
      <c r="AV165">
        <f>IF(S165=1,AH165-AD165*AP165,"")</f>
      </c>
      <c r="AW165">
        <f>IF(S165=1,(AK165-AL165)-(1-AD165)*(AO165-AP165),"")</f>
      </c>
      <c r="AX165">
        <f>IF(S165=1,AL165-(1-AD165)*AP165,"")</f>
      </c>
    </row>
    <row r="166" spans="1:50" x14ac:dyDescent="0.25">
      <c r="A166" s="14"/>
      <c r="B166" s="14"/>
      <c r="C166" s="15"/>
      <c r="D166" s="10">
        <f>IF(J166="","",J166*(K166*INDEX('Parámetros'!$E$5:$E$7,T166)+L166*INDEX('Parámetros'!$F$5:$F$7,T166)+M166*INDEX('Parámetros'!$G$5:$G$7,T166)+N166*INDEX('Parámetros'!$H$5:$H$7,T166)+O166*INDEX('Parámetros'!$I$5:$I$7,T166)+P166*INDEX('Parámetros'!$J$5:$J$7,T166)+Q166*INDEX('Parámetros'!$K$5:$K$7,T166)+R166*INDEX('Parámetros'!$L$5:$L$7,T166)))</f>
      </c>
      <c r="E166" s="16"/>
      <c r="F166" s="16"/>
      <c r="G166" s="14"/>
      <c r="H166" s="14"/>
      <c r="I166" s="12">
        <f>IF(AND(E166="",F166=""),"",IF(S166=1,(V166-W166)/60,"Revisa entrada y salida"))</f>
      </c>
      <c r="J166" s="13">
        <f>IF(OR(S166&lt;&gt;1,C166=""),"",C166/INDEX('Parámetros'!$D$5:$D$7,T166))</f>
      </c>
      <c r="K166" s="12">
        <f>IF(S166=1,ROUND(1440*((1-AB166)*AS166+(1-AC166)*AW166),0)/60,"")</f>
      </c>
      <c r="L166" s="12">
        <f>IF(S166=1,ROUND(1440*((1-AB166)*AT166+(1-AC166)*AX166),0)/60,"")</f>
      </c>
      <c r="M166" s="12">
        <f>IF(S166=1,ROUND(1440*((1-AB166)*AR166+(1-AC166)*AV166),0)/60,"")</f>
      </c>
      <c r="N166" s="12">
        <f>IF(S166=1,ROUND(1440*(IF(OR(H166="Sí",H166="Si"),AB166*AQ166+AC166*AU166,0)),0)/60,"")</f>
      </c>
      <c r="O166" s="12">
        <f>IF(S166=1,ROUND(1440*(IF(OR(H166="Sí",H166="Si"),0,AB166*AQ166+AC166*AU166)),0)/60,"")</f>
      </c>
      <c r="P166" s="12">
        <f>IF(S166=1,ROUND(1440*(AB166*AR166+AC166*AV166),0)/60,"")</f>
      </c>
      <c r="Q166" s="12">
        <f>IF(S166=1,ROUND(1440*(AB166*AS166+AC166*AW166),0)/60,"")</f>
      </c>
      <c r="R166" s="12">
        <f>IF(S166=1,ROUND(1440*(AB166*AT166+AC166*AX166),0)/60,"")</f>
      </c>
      <c r="S166">
        <f>IF(AND(ISNUMBER(E166),ISNUMBER(F166)),IF(AND(F166&gt;E166,YEAR(E166)=2026,(F166-E166)*1440&lt;=1140),1,0),0)</f>
      </c>
      <c r="T166">
        <f>IF(S166=1,MATCH(INT(E166),'Parámetros'!$A$5:$A$7,1),"")</f>
      </c>
      <c r="U166">
        <f>IF(S166=1,INDEX('Parámetros'!$C$5:$C$7,T166)/24,"")</f>
      </c>
      <c r="V166">
        <f>IF(S166=1,ROUND((F166-E166)*1440,0),"")</f>
      </c>
      <c r="W166">
        <f>IF(S166=1,MIN(N(G166),V166),"")</f>
      </c>
      <c r="X166">
        <f>IF(S166=1,E166+(INT(V166/2)-INT(W166/2))/1440,"")</f>
      </c>
      <c r="Y166">
        <f>IF(S166=1,X166+W166/1440,"")</f>
      </c>
      <c r="Z166">
        <f>IF(S166=1,MIN(F166,IF(E166+U166&lt;=X166,E166+U166,E166+U166+W166/1440)),"")</f>
      </c>
      <c r="AA166">
        <f>IF(S166=1,INT(E166)+1,"")</f>
      </c>
      <c r="AB166">
        <f>IF(S166=1,IF(OR(WEEKDAY(AA166-1)=1,COUNTIF('Festivos 2026'!$A$5:$A$40,AA166-1)&gt;0),1,0),"")</f>
      </c>
      <c r="AC166">
        <f>IF(S166=1,IF(OR(WEEKDAY(AA166)=1,COUNTIF('Festivos 2026'!$A$5:$A$40,AA166)&gt;0),1,0),"")</f>
      </c>
      <c r="AD166">
        <f>IF(S166=1,IF(Y166&lt;=Z166,1,0),"")</f>
      </c>
      <c r="AE166">
        <f>IF(S166=1,MAX(0,MIN(Z166,AA166)-E166),"")</f>
      </c>
      <c r="AF166">
        <f>IF(S166=1,MAX(0,MIN(MIN(Z166,AA166),(AA166-1)+6/24)-E166)+MAX(0,MIN(Z166,AA166)-MAX(E166,(AA166-1)+19/24)),"")</f>
      </c>
      <c r="AG166">
        <f>IF(S166=1,MAX(0,Z166-MAX(E166,AA166)),"")</f>
      </c>
      <c r="AH166">
        <f>IF(S166=1,MAX(0,MIN(Z166,AA166+6/24)-MAX(E166,AA166))+MAX(0,Z166-MAX(MAX(E166,AA166),AA166+19/24)),"")</f>
      </c>
      <c r="AI166">
        <f>IF(S166=1,MAX(0,MIN(F166,AA166)-Z166),"")</f>
      </c>
      <c r="AJ166">
        <f>IF(S166=1,MAX(0,MIN(MIN(F166,AA166),(AA166-1)+6/24)-Z166)+MAX(0,MIN(F166,AA166)-MAX(Z166,(AA166-1)+19/24)),"")</f>
      </c>
      <c r="AK166">
        <f>IF(S166=1,MAX(0,F166-MAX(Z166,AA166)),"")</f>
      </c>
      <c r="AL166">
        <f>IF(S166=1,MAX(0,MIN(F166,AA166+6/24)-MAX(Z166,AA166))+MAX(0,F166-MAX(MAX(Z166,AA166),AA166+19/24)),"")</f>
      </c>
      <c r="AM166">
        <f>IF(S166=1,MAX(0,MIN(Y166,AA166)-X166),"")</f>
      </c>
      <c r="AN166">
        <f>IF(S166=1,MAX(0,MIN(MIN(Y166,AA166),(AA166-1)+6/24)-X166)+MAX(0,MIN(Y166,AA166)-MAX(X166,(AA166-1)+19/24)),"")</f>
      </c>
      <c r="AO166">
        <f>IF(S166=1,MAX(0,Y166-MAX(X166,AA166)),"")</f>
      </c>
      <c r="AP166">
        <f>IF(S166=1,MAX(0,MIN(Y166,AA166+6/24)-MAX(X166,AA166))+MAX(0,Y166-MAX(MAX(X166,AA166),AA166+19/24)),"")</f>
      </c>
      <c r="AQ166">
        <f>IF(S166=1,(AE166-AF166)-AD166*(AM166-AN166),"")</f>
      </c>
      <c r="AR166">
        <f>IF(S166=1,AF166-AD166*AN166,"")</f>
      </c>
      <c r="AS166">
        <f>IF(S166=1,(AI166-AJ166)-(1-AD166)*(AM166-AN166),"")</f>
      </c>
      <c r="AT166">
        <f>IF(S166=1,AJ166-(1-AD166)*AN166,"")</f>
      </c>
      <c r="AU166">
        <f>IF(S166=1,(AG166-AH166)-AD166*(AO166-AP166),"")</f>
      </c>
      <c r="AV166">
        <f>IF(S166=1,AH166-AD166*AP166,"")</f>
      </c>
      <c r="AW166">
        <f>IF(S166=1,(AK166-AL166)-(1-AD166)*(AO166-AP166),"")</f>
      </c>
      <c r="AX166">
        <f>IF(S166=1,AL166-(1-AD166)*AP166,"")</f>
      </c>
    </row>
    <row r="167" spans="1:50" x14ac:dyDescent="0.25">
      <c r="A167" s="14"/>
      <c r="B167" s="14"/>
      <c r="C167" s="15"/>
      <c r="D167" s="10">
        <f>IF(J167="","",J167*(K167*INDEX('Parámetros'!$E$5:$E$7,T167)+L167*INDEX('Parámetros'!$F$5:$F$7,T167)+M167*INDEX('Parámetros'!$G$5:$G$7,T167)+N167*INDEX('Parámetros'!$H$5:$H$7,T167)+O167*INDEX('Parámetros'!$I$5:$I$7,T167)+P167*INDEX('Parámetros'!$J$5:$J$7,T167)+Q167*INDEX('Parámetros'!$K$5:$K$7,T167)+R167*INDEX('Parámetros'!$L$5:$L$7,T167)))</f>
      </c>
      <c r="E167" s="16"/>
      <c r="F167" s="16"/>
      <c r="G167" s="14"/>
      <c r="H167" s="14"/>
      <c r="I167" s="12">
        <f>IF(AND(E167="",F167=""),"",IF(S167=1,(V167-W167)/60,"Revisa entrada y salida"))</f>
      </c>
      <c r="J167" s="13">
        <f>IF(OR(S167&lt;&gt;1,C167=""),"",C167/INDEX('Parámetros'!$D$5:$D$7,T167))</f>
      </c>
      <c r="K167" s="12">
        <f>IF(S167=1,ROUND(1440*((1-AB167)*AS167+(1-AC167)*AW167),0)/60,"")</f>
      </c>
      <c r="L167" s="12">
        <f>IF(S167=1,ROUND(1440*((1-AB167)*AT167+(1-AC167)*AX167),0)/60,"")</f>
      </c>
      <c r="M167" s="12">
        <f>IF(S167=1,ROUND(1440*((1-AB167)*AR167+(1-AC167)*AV167),0)/60,"")</f>
      </c>
      <c r="N167" s="12">
        <f>IF(S167=1,ROUND(1440*(IF(OR(H167="Sí",H167="Si"),AB167*AQ167+AC167*AU167,0)),0)/60,"")</f>
      </c>
      <c r="O167" s="12">
        <f>IF(S167=1,ROUND(1440*(IF(OR(H167="Sí",H167="Si"),0,AB167*AQ167+AC167*AU167)),0)/60,"")</f>
      </c>
      <c r="P167" s="12">
        <f>IF(S167=1,ROUND(1440*(AB167*AR167+AC167*AV167),0)/60,"")</f>
      </c>
      <c r="Q167" s="12">
        <f>IF(S167=1,ROUND(1440*(AB167*AS167+AC167*AW167),0)/60,"")</f>
      </c>
      <c r="R167" s="12">
        <f>IF(S167=1,ROUND(1440*(AB167*AT167+AC167*AX167),0)/60,"")</f>
      </c>
      <c r="S167">
        <f>IF(AND(ISNUMBER(E167),ISNUMBER(F167)),IF(AND(F167&gt;E167,YEAR(E167)=2026,(F167-E167)*1440&lt;=1140),1,0),0)</f>
      </c>
      <c r="T167">
        <f>IF(S167=1,MATCH(INT(E167),'Parámetros'!$A$5:$A$7,1),"")</f>
      </c>
      <c r="U167">
        <f>IF(S167=1,INDEX('Parámetros'!$C$5:$C$7,T167)/24,"")</f>
      </c>
      <c r="V167">
        <f>IF(S167=1,ROUND((F167-E167)*1440,0),"")</f>
      </c>
      <c r="W167">
        <f>IF(S167=1,MIN(N(G167),V167),"")</f>
      </c>
      <c r="X167">
        <f>IF(S167=1,E167+(INT(V167/2)-INT(W167/2))/1440,"")</f>
      </c>
      <c r="Y167">
        <f>IF(S167=1,X167+W167/1440,"")</f>
      </c>
      <c r="Z167">
        <f>IF(S167=1,MIN(F167,IF(E167+U167&lt;=X167,E167+U167,E167+U167+W167/1440)),"")</f>
      </c>
      <c r="AA167">
        <f>IF(S167=1,INT(E167)+1,"")</f>
      </c>
      <c r="AB167">
        <f>IF(S167=1,IF(OR(WEEKDAY(AA167-1)=1,COUNTIF('Festivos 2026'!$A$5:$A$40,AA167-1)&gt;0),1,0),"")</f>
      </c>
      <c r="AC167">
        <f>IF(S167=1,IF(OR(WEEKDAY(AA167)=1,COUNTIF('Festivos 2026'!$A$5:$A$40,AA167)&gt;0),1,0),"")</f>
      </c>
      <c r="AD167">
        <f>IF(S167=1,IF(Y167&lt;=Z167,1,0),"")</f>
      </c>
      <c r="AE167">
        <f>IF(S167=1,MAX(0,MIN(Z167,AA167)-E167),"")</f>
      </c>
      <c r="AF167">
        <f>IF(S167=1,MAX(0,MIN(MIN(Z167,AA167),(AA167-1)+6/24)-E167)+MAX(0,MIN(Z167,AA167)-MAX(E167,(AA167-1)+19/24)),"")</f>
      </c>
      <c r="AG167">
        <f>IF(S167=1,MAX(0,Z167-MAX(E167,AA167)),"")</f>
      </c>
      <c r="AH167">
        <f>IF(S167=1,MAX(0,MIN(Z167,AA167+6/24)-MAX(E167,AA167))+MAX(0,Z167-MAX(MAX(E167,AA167),AA167+19/24)),"")</f>
      </c>
      <c r="AI167">
        <f>IF(S167=1,MAX(0,MIN(F167,AA167)-Z167),"")</f>
      </c>
      <c r="AJ167">
        <f>IF(S167=1,MAX(0,MIN(MIN(F167,AA167),(AA167-1)+6/24)-Z167)+MAX(0,MIN(F167,AA167)-MAX(Z167,(AA167-1)+19/24)),"")</f>
      </c>
      <c r="AK167">
        <f>IF(S167=1,MAX(0,F167-MAX(Z167,AA167)),"")</f>
      </c>
      <c r="AL167">
        <f>IF(S167=1,MAX(0,MIN(F167,AA167+6/24)-MAX(Z167,AA167))+MAX(0,F167-MAX(MAX(Z167,AA167),AA167+19/24)),"")</f>
      </c>
      <c r="AM167">
        <f>IF(S167=1,MAX(0,MIN(Y167,AA167)-X167),"")</f>
      </c>
      <c r="AN167">
        <f>IF(S167=1,MAX(0,MIN(MIN(Y167,AA167),(AA167-1)+6/24)-X167)+MAX(0,MIN(Y167,AA167)-MAX(X167,(AA167-1)+19/24)),"")</f>
      </c>
      <c r="AO167">
        <f>IF(S167=1,MAX(0,Y167-MAX(X167,AA167)),"")</f>
      </c>
      <c r="AP167">
        <f>IF(S167=1,MAX(0,MIN(Y167,AA167+6/24)-MAX(X167,AA167))+MAX(0,Y167-MAX(MAX(X167,AA167),AA167+19/24)),"")</f>
      </c>
      <c r="AQ167">
        <f>IF(S167=1,(AE167-AF167)-AD167*(AM167-AN167),"")</f>
      </c>
      <c r="AR167">
        <f>IF(S167=1,AF167-AD167*AN167,"")</f>
      </c>
      <c r="AS167">
        <f>IF(S167=1,(AI167-AJ167)-(1-AD167)*(AM167-AN167),"")</f>
      </c>
      <c r="AT167">
        <f>IF(S167=1,AJ167-(1-AD167)*AN167,"")</f>
      </c>
      <c r="AU167">
        <f>IF(S167=1,(AG167-AH167)-AD167*(AO167-AP167),"")</f>
      </c>
      <c r="AV167">
        <f>IF(S167=1,AH167-AD167*AP167,"")</f>
      </c>
      <c r="AW167">
        <f>IF(S167=1,(AK167-AL167)-(1-AD167)*(AO167-AP167),"")</f>
      </c>
      <c r="AX167">
        <f>IF(S167=1,AL167-(1-AD167)*AP167,"")</f>
      </c>
    </row>
    <row r="168" spans="1:50" x14ac:dyDescent="0.25">
      <c r="A168" s="14"/>
      <c r="B168" s="14"/>
      <c r="C168" s="15"/>
      <c r="D168" s="10">
        <f>IF(J168="","",J168*(K168*INDEX('Parámetros'!$E$5:$E$7,T168)+L168*INDEX('Parámetros'!$F$5:$F$7,T168)+M168*INDEX('Parámetros'!$G$5:$G$7,T168)+N168*INDEX('Parámetros'!$H$5:$H$7,T168)+O168*INDEX('Parámetros'!$I$5:$I$7,T168)+P168*INDEX('Parámetros'!$J$5:$J$7,T168)+Q168*INDEX('Parámetros'!$K$5:$K$7,T168)+R168*INDEX('Parámetros'!$L$5:$L$7,T168)))</f>
      </c>
      <c r="E168" s="16"/>
      <c r="F168" s="16"/>
      <c r="G168" s="14"/>
      <c r="H168" s="14"/>
      <c r="I168" s="12">
        <f>IF(AND(E168="",F168=""),"",IF(S168=1,(V168-W168)/60,"Revisa entrada y salida"))</f>
      </c>
      <c r="J168" s="13">
        <f>IF(OR(S168&lt;&gt;1,C168=""),"",C168/INDEX('Parámetros'!$D$5:$D$7,T168))</f>
      </c>
      <c r="K168" s="12">
        <f>IF(S168=1,ROUND(1440*((1-AB168)*AS168+(1-AC168)*AW168),0)/60,"")</f>
      </c>
      <c r="L168" s="12">
        <f>IF(S168=1,ROUND(1440*((1-AB168)*AT168+(1-AC168)*AX168),0)/60,"")</f>
      </c>
      <c r="M168" s="12">
        <f>IF(S168=1,ROUND(1440*((1-AB168)*AR168+(1-AC168)*AV168),0)/60,"")</f>
      </c>
      <c r="N168" s="12">
        <f>IF(S168=1,ROUND(1440*(IF(OR(H168="Sí",H168="Si"),AB168*AQ168+AC168*AU168,0)),0)/60,"")</f>
      </c>
      <c r="O168" s="12">
        <f>IF(S168=1,ROUND(1440*(IF(OR(H168="Sí",H168="Si"),0,AB168*AQ168+AC168*AU168)),0)/60,"")</f>
      </c>
      <c r="P168" s="12">
        <f>IF(S168=1,ROUND(1440*(AB168*AR168+AC168*AV168),0)/60,"")</f>
      </c>
      <c r="Q168" s="12">
        <f>IF(S168=1,ROUND(1440*(AB168*AS168+AC168*AW168),0)/60,"")</f>
      </c>
      <c r="R168" s="12">
        <f>IF(S168=1,ROUND(1440*(AB168*AT168+AC168*AX168),0)/60,"")</f>
      </c>
      <c r="S168">
        <f>IF(AND(ISNUMBER(E168),ISNUMBER(F168)),IF(AND(F168&gt;E168,YEAR(E168)=2026,(F168-E168)*1440&lt;=1140),1,0),0)</f>
      </c>
      <c r="T168">
        <f>IF(S168=1,MATCH(INT(E168),'Parámetros'!$A$5:$A$7,1),"")</f>
      </c>
      <c r="U168">
        <f>IF(S168=1,INDEX('Parámetros'!$C$5:$C$7,T168)/24,"")</f>
      </c>
      <c r="V168">
        <f>IF(S168=1,ROUND((F168-E168)*1440,0),"")</f>
      </c>
      <c r="W168">
        <f>IF(S168=1,MIN(N(G168),V168),"")</f>
      </c>
      <c r="X168">
        <f>IF(S168=1,E168+(INT(V168/2)-INT(W168/2))/1440,"")</f>
      </c>
      <c r="Y168">
        <f>IF(S168=1,X168+W168/1440,"")</f>
      </c>
      <c r="Z168">
        <f>IF(S168=1,MIN(F168,IF(E168+U168&lt;=X168,E168+U168,E168+U168+W168/1440)),"")</f>
      </c>
      <c r="AA168">
        <f>IF(S168=1,INT(E168)+1,"")</f>
      </c>
      <c r="AB168">
        <f>IF(S168=1,IF(OR(WEEKDAY(AA168-1)=1,COUNTIF('Festivos 2026'!$A$5:$A$40,AA168-1)&gt;0),1,0),"")</f>
      </c>
      <c r="AC168">
        <f>IF(S168=1,IF(OR(WEEKDAY(AA168)=1,COUNTIF('Festivos 2026'!$A$5:$A$40,AA168)&gt;0),1,0),"")</f>
      </c>
      <c r="AD168">
        <f>IF(S168=1,IF(Y168&lt;=Z168,1,0),"")</f>
      </c>
      <c r="AE168">
        <f>IF(S168=1,MAX(0,MIN(Z168,AA168)-E168),"")</f>
      </c>
      <c r="AF168">
        <f>IF(S168=1,MAX(0,MIN(MIN(Z168,AA168),(AA168-1)+6/24)-E168)+MAX(0,MIN(Z168,AA168)-MAX(E168,(AA168-1)+19/24)),"")</f>
      </c>
      <c r="AG168">
        <f>IF(S168=1,MAX(0,Z168-MAX(E168,AA168)),"")</f>
      </c>
      <c r="AH168">
        <f>IF(S168=1,MAX(0,MIN(Z168,AA168+6/24)-MAX(E168,AA168))+MAX(0,Z168-MAX(MAX(E168,AA168),AA168+19/24)),"")</f>
      </c>
      <c r="AI168">
        <f>IF(S168=1,MAX(0,MIN(F168,AA168)-Z168),"")</f>
      </c>
      <c r="AJ168">
        <f>IF(S168=1,MAX(0,MIN(MIN(F168,AA168),(AA168-1)+6/24)-Z168)+MAX(0,MIN(F168,AA168)-MAX(Z168,(AA168-1)+19/24)),"")</f>
      </c>
      <c r="AK168">
        <f>IF(S168=1,MAX(0,F168-MAX(Z168,AA168)),"")</f>
      </c>
      <c r="AL168">
        <f>IF(S168=1,MAX(0,MIN(F168,AA168+6/24)-MAX(Z168,AA168))+MAX(0,F168-MAX(MAX(Z168,AA168),AA168+19/24)),"")</f>
      </c>
      <c r="AM168">
        <f>IF(S168=1,MAX(0,MIN(Y168,AA168)-X168),"")</f>
      </c>
      <c r="AN168">
        <f>IF(S168=1,MAX(0,MIN(MIN(Y168,AA168),(AA168-1)+6/24)-X168)+MAX(0,MIN(Y168,AA168)-MAX(X168,(AA168-1)+19/24)),"")</f>
      </c>
      <c r="AO168">
        <f>IF(S168=1,MAX(0,Y168-MAX(X168,AA168)),"")</f>
      </c>
      <c r="AP168">
        <f>IF(S168=1,MAX(0,MIN(Y168,AA168+6/24)-MAX(X168,AA168))+MAX(0,Y168-MAX(MAX(X168,AA168),AA168+19/24)),"")</f>
      </c>
      <c r="AQ168">
        <f>IF(S168=1,(AE168-AF168)-AD168*(AM168-AN168),"")</f>
      </c>
      <c r="AR168">
        <f>IF(S168=1,AF168-AD168*AN168,"")</f>
      </c>
      <c r="AS168">
        <f>IF(S168=1,(AI168-AJ168)-(1-AD168)*(AM168-AN168),"")</f>
      </c>
      <c r="AT168">
        <f>IF(S168=1,AJ168-(1-AD168)*AN168,"")</f>
      </c>
      <c r="AU168">
        <f>IF(S168=1,(AG168-AH168)-AD168*(AO168-AP168),"")</f>
      </c>
      <c r="AV168">
        <f>IF(S168=1,AH168-AD168*AP168,"")</f>
      </c>
      <c r="AW168">
        <f>IF(S168=1,(AK168-AL168)-(1-AD168)*(AO168-AP168),"")</f>
      </c>
      <c r="AX168">
        <f>IF(S168=1,AL168-(1-AD168)*AP168,"")</f>
      </c>
    </row>
    <row r="169" spans="1:50" x14ac:dyDescent="0.25">
      <c r="A169" s="14"/>
      <c r="B169" s="14"/>
      <c r="C169" s="15"/>
      <c r="D169" s="10">
        <f>IF(J169="","",J169*(K169*INDEX('Parámetros'!$E$5:$E$7,T169)+L169*INDEX('Parámetros'!$F$5:$F$7,T169)+M169*INDEX('Parámetros'!$G$5:$G$7,T169)+N169*INDEX('Parámetros'!$H$5:$H$7,T169)+O169*INDEX('Parámetros'!$I$5:$I$7,T169)+P169*INDEX('Parámetros'!$J$5:$J$7,T169)+Q169*INDEX('Parámetros'!$K$5:$K$7,T169)+R169*INDEX('Parámetros'!$L$5:$L$7,T169)))</f>
      </c>
      <c r="E169" s="16"/>
      <c r="F169" s="16"/>
      <c r="G169" s="14"/>
      <c r="H169" s="14"/>
      <c r="I169" s="12">
        <f>IF(AND(E169="",F169=""),"",IF(S169=1,(V169-W169)/60,"Revisa entrada y salida"))</f>
      </c>
      <c r="J169" s="13">
        <f>IF(OR(S169&lt;&gt;1,C169=""),"",C169/INDEX('Parámetros'!$D$5:$D$7,T169))</f>
      </c>
      <c r="K169" s="12">
        <f>IF(S169=1,ROUND(1440*((1-AB169)*AS169+(1-AC169)*AW169),0)/60,"")</f>
      </c>
      <c r="L169" s="12">
        <f>IF(S169=1,ROUND(1440*((1-AB169)*AT169+(1-AC169)*AX169),0)/60,"")</f>
      </c>
      <c r="M169" s="12">
        <f>IF(S169=1,ROUND(1440*((1-AB169)*AR169+(1-AC169)*AV169),0)/60,"")</f>
      </c>
      <c r="N169" s="12">
        <f>IF(S169=1,ROUND(1440*(IF(OR(H169="Sí",H169="Si"),AB169*AQ169+AC169*AU169,0)),0)/60,"")</f>
      </c>
      <c r="O169" s="12">
        <f>IF(S169=1,ROUND(1440*(IF(OR(H169="Sí",H169="Si"),0,AB169*AQ169+AC169*AU169)),0)/60,"")</f>
      </c>
      <c r="P169" s="12">
        <f>IF(S169=1,ROUND(1440*(AB169*AR169+AC169*AV169),0)/60,"")</f>
      </c>
      <c r="Q169" s="12">
        <f>IF(S169=1,ROUND(1440*(AB169*AS169+AC169*AW169),0)/60,"")</f>
      </c>
      <c r="R169" s="12">
        <f>IF(S169=1,ROUND(1440*(AB169*AT169+AC169*AX169),0)/60,"")</f>
      </c>
      <c r="S169">
        <f>IF(AND(ISNUMBER(E169),ISNUMBER(F169)),IF(AND(F169&gt;E169,YEAR(E169)=2026,(F169-E169)*1440&lt;=1140),1,0),0)</f>
      </c>
      <c r="T169">
        <f>IF(S169=1,MATCH(INT(E169),'Parámetros'!$A$5:$A$7,1),"")</f>
      </c>
      <c r="U169">
        <f>IF(S169=1,INDEX('Parámetros'!$C$5:$C$7,T169)/24,"")</f>
      </c>
      <c r="V169">
        <f>IF(S169=1,ROUND((F169-E169)*1440,0),"")</f>
      </c>
      <c r="W169">
        <f>IF(S169=1,MIN(N(G169),V169),"")</f>
      </c>
      <c r="X169">
        <f>IF(S169=1,E169+(INT(V169/2)-INT(W169/2))/1440,"")</f>
      </c>
      <c r="Y169">
        <f>IF(S169=1,X169+W169/1440,"")</f>
      </c>
      <c r="Z169">
        <f>IF(S169=1,MIN(F169,IF(E169+U169&lt;=X169,E169+U169,E169+U169+W169/1440)),"")</f>
      </c>
      <c r="AA169">
        <f>IF(S169=1,INT(E169)+1,"")</f>
      </c>
      <c r="AB169">
        <f>IF(S169=1,IF(OR(WEEKDAY(AA169-1)=1,COUNTIF('Festivos 2026'!$A$5:$A$40,AA169-1)&gt;0),1,0),"")</f>
      </c>
      <c r="AC169">
        <f>IF(S169=1,IF(OR(WEEKDAY(AA169)=1,COUNTIF('Festivos 2026'!$A$5:$A$40,AA169)&gt;0),1,0),"")</f>
      </c>
      <c r="AD169">
        <f>IF(S169=1,IF(Y169&lt;=Z169,1,0),"")</f>
      </c>
      <c r="AE169">
        <f>IF(S169=1,MAX(0,MIN(Z169,AA169)-E169),"")</f>
      </c>
      <c r="AF169">
        <f>IF(S169=1,MAX(0,MIN(MIN(Z169,AA169),(AA169-1)+6/24)-E169)+MAX(0,MIN(Z169,AA169)-MAX(E169,(AA169-1)+19/24)),"")</f>
      </c>
      <c r="AG169">
        <f>IF(S169=1,MAX(0,Z169-MAX(E169,AA169)),"")</f>
      </c>
      <c r="AH169">
        <f>IF(S169=1,MAX(0,MIN(Z169,AA169+6/24)-MAX(E169,AA169))+MAX(0,Z169-MAX(MAX(E169,AA169),AA169+19/24)),"")</f>
      </c>
      <c r="AI169">
        <f>IF(S169=1,MAX(0,MIN(F169,AA169)-Z169),"")</f>
      </c>
      <c r="AJ169">
        <f>IF(S169=1,MAX(0,MIN(MIN(F169,AA169),(AA169-1)+6/24)-Z169)+MAX(0,MIN(F169,AA169)-MAX(Z169,(AA169-1)+19/24)),"")</f>
      </c>
      <c r="AK169">
        <f>IF(S169=1,MAX(0,F169-MAX(Z169,AA169)),"")</f>
      </c>
      <c r="AL169">
        <f>IF(S169=1,MAX(0,MIN(F169,AA169+6/24)-MAX(Z169,AA169))+MAX(0,F169-MAX(MAX(Z169,AA169),AA169+19/24)),"")</f>
      </c>
      <c r="AM169">
        <f>IF(S169=1,MAX(0,MIN(Y169,AA169)-X169),"")</f>
      </c>
      <c r="AN169">
        <f>IF(S169=1,MAX(0,MIN(MIN(Y169,AA169),(AA169-1)+6/24)-X169)+MAX(0,MIN(Y169,AA169)-MAX(X169,(AA169-1)+19/24)),"")</f>
      </c>
      <c r="AO169">
        <f>IF(S169=1,MAX(0,Y169-MAX(X169,AA169)),"")</f>
      </c>
      <c r="AP169">
        <f>IF(S169=1,MAX(0,MIN(Y169,AA169+6/24)-MAX(X169,AA169))+MAX(0,Y169-MAX(MAX(X169,AA169),AA169+19/24)),"")</f>
      </c>
      <c r="AQ169">
        <f>IF(S169=1,(AE169-AF169)-AD169*(AM169-AN169),"")</f>
      </c>
      <c r="AR169">
        <f>IF(S169=1,AF169-AD169*AN169,"")</f>
      </c>
      <c r="AS169">
        <f>IF(S169=1,(AI169-AJ169)-(1-AD169)*(AM169-AN169),"")</f>
      </c>
      <c r="AT169">
        <f>IF(S169=1,AJ169-(1-AD169)*AN169,"")</f>
      </c>
      <c r="AU169">
        <f>IF(S169=1,(AG169-AH169)-AD169*(AO169-AP169),"")</f>
      </c>
      <c r="AV169">
        <f>IF(S169=1,AH169-AD169*AP169,"")</f>
      </c>
      <c r="AW169">
        <f>IF(S169=1,(AK169-AL169)-(1-AD169)*(AO169-AP169),"")</f>
      </c>
      <c r="AX169">
        <f>IF(S169=1,AL169-(1-AD169)*AP169,"")</f>
      </c>
    </row>
    <row r="170" spans="1:50" x14ac:dyDescent="0.25">
      <c r="A170" s="14"/>
      <c r="B170" s="14"/>
      <c r="C170" s="15"/>
      <c r="D170" s="10">
        <f>IF(J170="","",J170*(K170*INDEX('Parámetros'!$E$5:$E$7,T170)+L170*INDEX('Parámetros'!$F$5:$F$7,T170)+M170*INDEX('Parámetros'!$G$5:$G$7,T170)+N170*INDEX('Parámetros'!$H$5:$H$7,T170)+O170*INDEX('Parámetros'!$I$5:$I$7,T170)+P170*INDEX('Parámetros'!$J$5:$J$7,T170)+Q170*INDEX('Parámetros'!$K$5:$K$7,T170)+R170*INDEX('Parámetros'!$L$5:$L$7,T170)))</f>
      </c>
      <c r="E170" s="16"/>
      <c r="F170" s="16"/>
      <c r="G170" s="14"/>
      <c r="H170" s="14"/>
      <c r="I170" s="12">
        <f>IF(AND(E170="",F170=""),"",IF(S170=1,(V170-W170)/60,"Revisa entrada y salida"))</f>
      </c>
      <c r="J170" s="13">
        <f>IF(OR(S170&lt;&gt;1,C170=""),"",C170/INDEX('Parámetros'!$D$5:$D$7,T170))</f>
      </c>
      <c r="K170" s="12">
        <f>IF(S170=1,ROUND(1440*((1-AB170)*AS170+(1-AC170)*AW170),0)/60,"")</f>
      </c>
      <c r="L170" s="12">
        <f>IF(S170=1,ROUND(1440*((1-AB170)*AT170+(1-AC170)*AX170),0)/60,"")</f>
      </c>
      <c r="M170" s="12">
        <f>IF(S170=1,ROUND(1440*((1-AB170)*AR170+(1-AC170)*AV170),0)/60,"")</f>
      </c>
      <c r="N170" s="12">
        <f>IF(S170=1,ROUND(1440*(IF(OR(H170="Sí",H170="Si"),AB170*AQ170+AC170*AU170,0)),0)/60,"")</f>
      </c>
      <c r="O170" s="12">
        <f>IF(S170=1,ROUND(1440*(IF(OR(H170="Sí",H170="Si"),0,AB170*AQ170+AC170*AU170)),0)/60,"")</f>
      </c>
      <c r="P170" s="12">
        <f>IF(S170=1,ROUND(1440*(AB170*AR170+AC170*AV170),0)/60,"")</f>
      </c>
      <c r="Q170" s="12">
        <f>IF(S170=1,ROUND(1440*(AB170*AS170+AC170*AW170),0)/60,"")</f>
      </c>
      <c r="R170" s="12">
        <f>IF(S170=1,ROUND(1440*(AB170*AT170+AC170*AX170),0)/60,"")</f>
      </c>
      <c r="S170">
        <f>IF(AND(ISNUMBER(E170),ISNUMBER(F170)),IF(AND(F170&gt;E170,YEAR(E170)=2026,(F170-E170)*1440&lt;=1140),1,0),0)</f>
      </c>
      <c r="T170">
        <f>IF(S170=1,MATCH(INT(E170),'Parámetros'!$A$5:$A$7,1),"")</f>
      </c>
      <c r="U170">
        <f>IF(S170=1,INDEX('Parámetros'!$C$5:$C$7,T170)/24,"")</f>
      </c>
      <c r="V170">
        <f>IF(S170=1,ROUND((F170-E170)*1440,0),"")</f>
      </c>
      <c r="W170">
        <f>IF(S170=1,MIN(N(G170),V170),"")</f>
      </c>
      <c r="X170">
        <f>IF(S170=1,E170+(INT(V170/2)-INT(W170/2))/1440,"")</f>
      </c>
      <c r="Y170">
        <f>IF(S170=1,X170+W170/1440,"")</f>
      </c>
      <c r="Z170">
        <f>IF(S170=1,MIN(F170,IF(E170+U170&lt;=X170,E170+U170,E170+U170+W170/1440)),"")</f>
      </c>
      <c r="AA170">
        <f>IF(S170=1,INT(E170)+1,"")</f>
      </c>
      <c r="AB170">
        <f>IF(S170=1,IF(OR(WEEKDAY(AA170-1)=1,COUNTIF('Festivos 2026'!$A$5:$A$40,AA170-1)&gt;0),1,0),"")</f>
      </c>
      <c r="AC170">
        <f>IF(S170=1,IF(OR(WEEKDAY(AA170)=1,COUNTIF('Festivos 2026'!$A$5:$A$40,AA170)&gt;0),1,0),"")</f>
      </c>
      <c r="AD170">
        <f>IF(S170=1,IF(Y170&lt;=Z170,1,0),"")</f>
      </c>
      <c r="AE170">
        <f>IF(S170=1,MAX(0,MIN(Z170,AA170)-E170),"")</f>
      </c>
      <c r="AF170">
        <f>IF(S170=1,MAX(0,MIN(MIN(Z170,AA170),(AA170-1)+6/24)-E170)+MAX(0,MIN(Z170,AA170)-MAX(E170,(AA170-1)+19/24)),"")</f>
      </c>
      <c r="AG170">
        <f>IF(S170=1,MAX(0,Z170-MAX(E170,AA170)),"")</f>
      </c>
      <c r="AH170">
        <f>IF(S170=1,MAX(0,MIN(Z170,AA170+6/24)-MAX(E170,AA170))+MAX(0,Z170-MAX(MAX(E170,AA170),AA170+19/24)),"")</f>
      </c>
      <c r="AI170">
        <f>IF(S170=1,MAX(0,MIN(F170,AA170)-Z170),"")</f>
      </c>
      <c r="AJ170">
        <f>IF(S170=1,MAX(0,MIN(MIN(F170,AA170),(AA170-1)+6/24)-Z170)+MAX(0,MIN(F170,AA170)-MAX(Z170,(AA170-1)+19/24)),"")</f>
      </c>
      <c r="AK170">
        <f>IF(S170=1,MAX(0,F170-MAX(Z170,AA170)),"")</f>
      </c>
      <c r="AL170">
        <f>IF(S170=1,MAX(0,MIN(F170,AA170+6/24)-MAX(Z170,AA170))+MAX(0,F170-MAX(MAX(Z170,AA170),AA170+19/24)),"")</f>
      </c>
      <c r="AM170">
        <f>IF(S170=1,MAX(0,MIN(Y170,AA170)-X170),"")</f>
      </c>
      <c r="AN170">
        <f>IF(S170=1,MAX(0,MIN(MIN(Y170,AA170),(AA170-1)+6/24)-X170)+MAX(0,MIN(Y170,AA170)-MAX(X170,(AA170-1)+19/24)),"")</f>
      </c>
      <c r="AO170">
        <f>IF(S170=1,MAX(0,Y170-MAX(X170,AA170)),"")</f>
      </c>
      <c r="AP170">
        <f>IF(S170=1,MAX(0,MIN(Y170,AA170+6/24)-MAX(X170,AA170))+MAX(0,Y170-MAX(MAX(X170,AA170),AA170+19/24)),"")</f>
      </c>
      <c r="AQ170">
        <f>IF(S170=1,(AE170-AF170)-AD170*(AM170-AN170),"")</f>
      </c>
      <c r="AR170">
        <f>IF(S170=1,AF170-AD170*AN170,"")</f>
      </c>
      <c r="AS170">
        <f>IF(S170=1,(AI170-AJ170)-(1-AD170)*(AM170-AN170),"")</f>
      </c>
      <c r="AT170">
        <f>IF(S170=1,AJ170-(1-AD170)*AN170,"")</f>
      </c>
      <c r="AU170">
        <f>IF(S170=1,(AG170-AH170)-AD170*(AO170-AP170),"")</f>
      </c>
      <c r="AV170">
        <f>IF(S170=1,AH170-AD170*AP170,"")</f>
      </c>
      <c r="AW170">
        <f>IF(S170=1,(AK170-AL170)-(1-AD170)*(AO170-AP170),"")</f>
      </c>
      <c r="AX170">
        <f>IF(S170=1,AL170-(1-AD170)*AP170,"")</f>
      </c>
    </row>
    <row r="171" spans="1:50" x14ac:dyDescent="0.25">
      <c r="A171" s="14"/>
      <c r="B171" s="14"/>
      <c r="C171" s="15"/>
      <c r="D171" s="10">
        <f>IF(J171="","",J171*(K171*INDEX('Parámetros'!$E$5:$E$7,T171)+L171*INDEX('Parámetros'!$F$5:$F$7,T171)+M171*INDEX('Parámetros'!$G$5:$G$7,T171)+N171*INDEX('Parámetros'!$H$5:$H$7,T171)+O171*INDEX('Parámetros'!$I$5:$I$7,T171)+P171*INDEX('Parámetros'!$J$5:$J$7,T171)+Q171*INDEX('Parámetros'!$K$5:$K$7,T171)+R171*INDEX('Parámetros'!$L$5:$L$7,T171)))</f>
      </c>
      <c r="E171" s="16"/>
      <c r="F171" s="16"/>
      <c r="G171" s="14"/>
      <c r="H171" s="14"/>
      <c r="I171" s="12">
        <f>IF(AND(E171="",F171=""),"",IF(S171=1,(V171-W171)/60,"Revisa entrada y salida"))</f>
      </c>
      <c r="J171" s="13">
        <f>IF(OR(S171&lt;&gt;1,C171=""),"",C171/INDEX('Parámetros'!$D$5:$D$7,T171))</f>
      </c>
      <c r="K171" s="12">
        <f>IF(S171=1,ROUND(1440*((1-AB171)*AS171+(1-AC171)*AW171),0)/60,"")</f>
      </c>
      <c r="L171" s="12">
        <f>IF(S171=1,ROUND(1440*((1-AB171)*AT171+(1-AC171)*AX171),0)/60,"")</f>
      </c>
      <c r="M171" s="12">
        <f>IF(S171=1,ROUND(1440*((1-AB171)*AR171+(1-AC171)*AV171),0)/60,"")</f>
      </c>
      <c r="N171" s="12">
        <f>IF(S171=1,ROUND(1440*(IF(OR(H171="Sí",H171="Si"),AB171*AQ171+AC171*AU171,0)),0)/60,"")</f>
      </c>
      <c r="O171" s="12">
        <f>IF(S171=1,ROUND(1440*(IF(OR(H171="Sí",H171="Si"),0,AB171*AQ171+AC171*AU171)),0)/60,"")</f>
      </c>
      <c r="P171" s="12">
        <f>IF(S171=1,ROUND(1440*(AB171*AR171+AC171*AV171),0)/60,"")</f>
      </c>
      <c r="Q171" s="12">
        <f>IF(S171=1,ROUND(1440*(AB171*AS171+AC171*AW171),0)/60,"")</f>
      </c>
      <c r="R171" s="12">
        <f>IF(S171=1,ROUND(1440*(AB171*AT171+AC171*AX171),0)/60,"")</f>
      </c>
      <c r="S171">
        <f>IF(AND(ISNUMBER(E171),ISNUMBER(F171)),IF(AND(F171&gt;E171,YEAR(E171)=2026,(F171-E171)*1440&lt;=1140),1,0),0)</f>
      </c>
      <c r="T171">
        <f>IF(S171=1,MATCH(INT(E171),'Parámetros'!$A$5:$A$7,1),"")</f>
      </c>
      <c r="U171">
        <f>IF(S171=1,INDEX('Parámetros'!$C$5:$C$7,T171)/24,"")</f>
      </c>
      <c r="V171">
        <f>IF(S171=1,ROUND((F171-E171)*1440,0),"")</f>
      </c>
      <c r="W171">
        <f>IF(S171=1,MIN(N(G171),V171),"")</f>
      </c>
      <c r="X171">
        <f>IF(S171=1,E171+(INT(V171/2)-INT(W171/2))/1440,"")</f>
      </c>
      <c r="Y171">
        <f>IF(S171=1,X171+W171/1440,"")</f>
      </c>
      <c r="Z171">
        <f>IF(S171=1,MIN(F171,IF(E171+U171&lt;=X171,E171+U171,E171+U171+W171/1440)),"")</f>
      </c>
      <c r="AA171">
        <f>IF(S171=1,INT(E171)+1,"")</f>
      </c>
      <c r="AB171">
        <f>IF(S171=1,IF(OR(WEEKDAY(AA171-1)=1,COUNTIF('Festivos 2026'!$A$5:$A$40,AA171-1)&gt;0),1,0),"")</f>
      </c>
      <c r="AC171">
        <f>IF(S171=1,IF(OR(WEEKDAY(AA171)=1,COUNTIF('Festivos 2026'!$A$5:$A$40,AA171)&gt;0),1,0),"")</f>
      </c>
      <c r="AD171">
        <f>IF(S171=1,IF(Y171&lt;=Z171,1,0),"")</f>
      </c>
      <c r="AE171">
        <f>IF(S171=1,MAX(0,MIN(Z171,AA171)-E171),"")</f>
      </c>
      <c r="AF171">
        <f>IF(S171=1,MAX(0,MIN(MIN(Z171,AA171),(AA171-1)+6/24)-E171)+MAX(0,MIN(Z171,AA171)-MAX(E171,(AA171-1)+19/24)),"")</f>
      </c>
      <c r="AG171">
        <f>IF(S171=1,MAX(0,Z171-MAX(E171,AA171)),"")</f>
      </c>
      <c r="AH171">
        <f>IF(S171=1,MAX(0,MIN(Z171,AA171+6/24)-MAX(E171,AA171))+MAX(0,Z171-MAX(MAX(E171,AA171),AA171+19/24)),"")</f>
      </c>
      <c r="AI171">
        <f>IF(S171=1,MAX(0,MIN(F171,AA171)-Z171),"")</f>
      </c>
      <c r="AJ171">
        <f>IF(S171=1,MAX(0,MIN(MIN(F171,AA171),(AA171-1)+6/24)-Z171)+MAX(0,MIN(F171,AA171)-MAX(Z171,(AA171-1)+19/24)),"")</f>
      </c>
      <c r="AK171">
        <f>IF(S171=1,MAX(0,F171-MAX(Z171,AA171)),"")</f>
      </c>
      <c r="AL171">
        <f>IF(S171=1,MAX(0,MIN(F171,AA171+6/24)-MAX(Z171,AA171))+MAX(0,F171-MAX(MAX(Z171,AA171),AA171+19/24)),"")</f>
      </c>
      <c r="AM171">
        <f>IF(S171=1,MAX(0,MIN(Y171,AA171)-X171),"")</f>
      </c>
      <c r="AN171">
        <f>IF(S171=1,MAX(0,MIN(MIN(Y171,AA171),(AA171-1)+6/24)-X171)+MAX(0,MIN(Y171,AA171)-MAX(X171,(AA171-1)+19/24)),"")</f>
      </c>
      <c r="AO171">
        <f>IF(S171=1,MAX(0,Y171-MAX(X171,AA171)),"")</f>
      </c>
      <c r="AP171">
        <f>IF(S171=1,MAX(0,MIN(Y171,AA171+6/24)-MAX(X171,AA171))+MAX(0,Y171-MAX(MAX(X171,AA171),AA171+19/24)),"")</f>
      </c>
      <c r="AQ171">
        <f>IF(S171=1,(AE171-AF171)-AD171*(AM171-AN171),"")</f>
      </c>
      <c r="AR171">
        <f>IF(S171=1,AF171-AD171*AN171,"")</f>
      </c>
      <c r="AS171">
        <f>IF(S171=1,(AI171-AJ171)-(1-AD171)*(AM171-AN171),"")</f>
      </c>
      <c r="AT171">
        <f>IF(S171=1,AJ171-(1-AD171)*AN171,"")</f>
      </c>
      <c r="AU171">
        <f>IF(S171=1,(AG171-AH171)-AD171*(AO171-AP171),"")</f>
      </c>
      <c r="AV171">
        <f>IF(S171=1,AH171-AD171*AP171,"")</f>
      </c>
      <c r="AW171">
        <f>IF(S171=1,(AK171-AL171)-(1-AD171)*(AO171-AP171),"")</f>
      </c>
      <c r="AX171">
        <f>IF(S171=1,AL171-(1-AD171)*AP171,"")</f>
      </c>
    </row>
    <row r="172" spans="1:50" x14ac:dyDescent="0.25">
      <c r="A172" s="14"/>
      <c r="B172" s="14"/>
      <c r="C172" s="15"/>
      <c r="D172" s="10">
        <f>IF(J172="","",J172*(K172*INDEX('Parámetros'!$E$5:$E$7,T172)+L172*INDEX('Parámetros'!$F$5:$F$7,T172)+M172*INDEX('Parámetros'!$G$5:$G$7,T172)+N172*INDEX('Parámetros'!$H$5:$H$7,T172)+O172*INDEX('Parámetros'!$I$5:$I$7,T172)+P172*INDEX('Parámetros'!$J$5:$J$7,T172)+Q172*INDEX('Parámetros'!$K$5:$K$7,T172)+R172*INDEX('Parámetros'!$L$5:$L$7,T172)))</f>
      </c>
      <c r="E172" s="16"/>
      <c r="F172" s="16"/>
      <c r="G172" s="14"/>
      <c r="H172" s="14"/>
      <c r="I172" s="12">
        <f>IF(AND(E172="",F172=""),"",IF(S172=1,(V172-W172)/60,"Revisa entrada y salida"))</f>
      </c>
      <c r="J172" s="13">
        <f>IF(OR(S172&lt;&gt;1,C172=""),"",C172/INDEX('Parámetros'!$D$5:$D$7,T172))</f>
      </c>
      <c r="K172" s="12">
        <f>IF(S172=1,ROUND(1440*((1-AB172)*AS172+(1-AC172)*AW172),0)/60,"")</f>
      </c>
      <c r="L172" s="12">
        <f>IF(S172=1,ROUND(1440*((1-AB172)*AT172+(1-AC172)*AX172),0)/60,"")</f>
      </c>
      <c r="M172" s="12">
        <f>IF(S172=1,ROUND(1440*((1-AB172)*AR172+(1-AC172)*AV172),0)/60,"")</f>
      </c>
      <c r="N172" s="12">
        <f>IF(S172=1,ROUND(1440*(IF(OR(H172="Sí",H172="Si"),AB172*AQ172+AC172*AU172,0)),0)/60,"")</f>
      </c>
      <c r="O172" s="12">
        <f>IF(S172=1,ROUND(1440*(IF(OR(H172="Sí",H172="Si"),0,AB172*AQ172+AC172*AU172)),0)/60,"")</f>
      </c>
      <c r="P172" s="12">
        <f>IF(S172=1,ROUND(1440*(AB172*AR172+AC172*AV172),0)/60,"")</f>
      </c>
      <c r="Q172" s="12">
        <f>IF(S172=1,ROUND(1440*(AB172*AS172+AC172*AW172),0)/60,"")</f>
      </c>
      <c r="R172" s="12">
        <f>IF(S172=1,ROUND(1440*(AB172*AT172+AC172*AX172),0)/60,"")</f>
      </c>
      <c r="S172">
        <f>IF(AND(ISNUMBER(E172),ISNUMBER(F172)),IF(AND(F172&gt;E172,YEAR(E172)=2026,(F172-E172)*1440&lt;=1140),1,0),0)</f>
      </c>
      <c r="T172">
        <f>IF(S172=1,MATCH(INT(E172),'Parámetros'!$A$5:$A$7,1),"")</f>
      </c>
      <c r="U172">
        <f>IF(S172=1,INDEX('Parámetros'!$C$5:$C$7,T172)/24,"")</f>
      </c>
      <c r="V172">
        <f>IF(S172=1,ROUND((F172-E172)*1440,0),"")</f>
      </c>
      <c r="W172">
        <f>IF(S172=1,MIN(N(G172),V172),"")</f>
      </c>
      <c r="X172">
        <f>IF(S172=1,E172+(INT(V172/2)-INT(W172/2))/1440,"")</f>
      </c>
      <c r="Y172">
        <f>IF(S172=1,X172+W172/1440,"")</f>
      </c>
      <c r="Z172">
        <f>IF(S172=1,MIN(F172,IF(E172+U172&lt;=X172,E172+U172,E172+U172+W172/1440)),"")</f>
      </c>
      <c r="AA172">
        <f>IF(S172=1,INT(E172)+1,"")</f>
      </c>
      <c r="AB172">
        <f>IF(S172=1,IF(OR(WEEKDAY(AA172-1)=1,COUNTIF('Festivos 2026'!$A$5:$A$40,AA172-1)&gt;0),1,0),"")</f>
      </c>
      <c r="AC172">
        <f>IF(S172=1,IF(OR(WEEKDAY(AA172)=1,COUNTIF('Festivos 2026'!$A$5:$A$40,AA172)&gt;0),1,0),"")</f>
      </c>
      <c r="AD172">
        <f>IF(S172=1,IF(Y172&lt;=Z172,1,0),"")</f>
      </c>
      <c r="AE172">
        <f>IF(S172=1,MAX(0,MIN(Z172,AA172)-E172),"")</f>
      </c>
      <c r="AF172">
        <f>IF(S172=1,MAX(0,MIN(MIN(Z172,AA172),(AA172-1)+6/24)-E172)+MAX(0,MIN(Z172,AA172)-MAX(E172,(AA172-1)+19/24)),"")</f>
      </c>
      <c r="AG172">
        <f>IF(S172=1,MAX(0,Z172-MAX(E172,AA172)),"")</f>
      </c>
      <c r="AH172">
        <f>IF(S172=1,MAX(0,MIN(Z172,AA172+6/24)-MAX(E172,AA172))+MAX(0,Z172-MAX(MAX(E172,AA172),AA172+19/24)),"")</f>
      </c>
      <c r="AI172">
        <f>IF(S172=1,MAX(0,MIN(F172,AA172)-Z172),"")</f>
      </c>
      <c r="AJ172">
        <f>IF(S172=1,MAX(0,MIN(MIN(F172,AA172),(AA172-1)+6/24)-Z172)+MAX(0,MIN(F172,AA172)-MAX(Z172,(AA172-1)+19/24)),"")</f>
      </c>
      <c r="AK172">
        <f>IF(S172=1,MAX(0,F172-MAX(Z172,AA172)),"")</f>
      </c>
      <c r="AL172">
        <f>IF(S172=1,MAX(0,MIN(F172,AA172+6/24)-MAX(Z172,AA172))+MAX(0,F172-MAX(MAX(Z172,AA172),AA172+19/24)),"")</f>
      </c>
      <c r="AM172">
        <f>IF(S172=1,MAX(0,MIN(Y172,AA172)-X172),"")</f>
      </c>
      <c r="AN172">
        <f>IF(S172=1,MAX(0,MIN(MIN(Y172,AA172),(AA172-1)+6/24)-X172)+MAX(0,MIN(Y172,AA172)-MAX(X172,(AA172-1)+19/24)),"")</f>
      </c>
      <c r="AO172">
        <f>IF(S172=1,MAX(0,Y172-MAX(X172,AA172)),"")</f>
      </c>
      <c r="AP172">
        <f>IF(S172=1,MAX(0,MIN(Y172,AA172+6/24)-MAX(X172,AA172))+MAX(0,Y172-MAX(MAX(X172,AA172),AA172+19/24)),"")</f>
      </c>
      <c r="AQ172">
        <f>IF(S172=1,(AE172-AF172)-AD172*(AM172-AN172),"")</f>
      </c>
      <c r="AR172">
        <f>IF(S172=1,AF172-AD172*AN172,"")</f>
      </c>
      <c r="AS172">
        <f>IF(S172=1,(AI172-AJ172)-(1-AD172)*(AM172-AN172),"")</f>
      </c>
      <c r="AT172">
        <f>IF(S172=1,AJ172-(1-AD172)*AN172,"")</f>
      </c>
      <c r="AU172">
        <f>IF(S172=1,(AG172-AH172)-AD172*(AO172-AP172),"")</f>
      </c>
      <c r="AV172">
        <f>IF(S172=1,AH172-AD172*AP172,"")</f>
      </c>
      <c r="AW172">
        <f>IF(S172=1,(AK172-AL172)-(1-AD172)*(AO172-AP172),"")</f>
      </c>
      <c r="AX172">
        <f>IF(S172=1,AL172-(1-AD172)*AP172,"")</f>
      </c>
    </row>
    <row r="173" spans="1:50" x14ac:dyDescent="0.25">
      <c r="A173" s="14"/>
      <c r="B173" s="14"/>
      <c r="C173" s="15"/>
      <c r="D173" s="10">
        <f>IF(J173="","",J173*(K173*INDEX('Parámetros'!$E$5:$E$7,T173)+L173*INDEX('Parámetros'!$F$5:$F$7,T173)+M173*INDEX('Parámetros'!$G$5:$G$7,T173)+N173*INDEX('Parámetros'!$H$5:$H$7,T173)+O173*INDEX('Parámetros'!$I$5:$I$7,T173)+P173*INDEX('Parámetros'!$J$5:$J$7,T173)+Q173*INDEX('Parámetros'!$K$5:$K$7,T173)+R173*INDEX('Parámetros'!$L$5:$L$7,T173)))</f>
      </c>
      <c r="E173" s="16"/>
      <c r="F173" s="16"/>
      <c r="G173" s="14"/>
      <c r="H173" s="14"/>
      <c r="I173" s="12">
        <f>IF(AND(E173="",F173=""),"",IF(S173=1,(V173-W173)/60,"Revisa entrada y salida"))</f>
      </c>
      <c r="J173" s="13">
        <f>IF(OR(S173&lt;&gt;1,C173=""),"",C173/INDEX('Parámetros'!$D$5:$D$7,T173))</f>
      </c>
      <c r="K173" s="12">
        <f>IF(S173=1,ROUND(1440*((1-AB173)*AS173+(1-AC173)*AW173),0)/60,"")</f>
      </c>
      <c r="L173" s="12">
        <f>IF(S173=1,ROUND(1440*((1-AB173)*AT173+(1-AC173)*AX173),0)/60,"")</f>
      </c>
      <c r="M173" s="12">
        <f>IF(S173=1,ROUND(1440*((1-AB173)*AR173+(1-AC173)*AV173),0)/60,"")</f>
      </c>
      <c r="N173" s="12">
        <f>IF(S173=1,ROUND(1440*(IF(OR(H173="Sí",H173="Si"),AB173*AQ173+AC173*AU173,0)),0)/60,"")</f>
      </c>
      <c r="O173" s="12">
        <f>IF(S173=1,ROUND(1440*(IF(OR(H173="Sí",H173="Si"),0,AB173*AQ173+AC173*AU173)),0)/60,"")</f>
      </c>
      <c r="P173" s="12">
        <f>IF(S173=1,ROUND(1440*(AB173*AR173+AC173*AV173),0)/60,"")</f>
      </c>
      <c r="Q173" s="12">
        <f>IF(S173=1,ROUND(1440*(AB173*AS173+AC173*AW173),0)/60,"")</f>
      </c>
      <c r="R173" s="12">
        <f>IF(S173=1,ROUND(1440*(AB173*AT173+AC173*AX173),0)/60,"")</f>
      </c>
      <c r="S173">
        <f>IF(AND(ISNUMBER(E173),ISNUMBER(F173)),IF(AND(F173&gt;E173,YEAR(E173)=2026,(F173-E173)*1440&lt;=1140),1,0),0)</f>
      </c>
      <c r="T173">
        <f>IF(S173=1,MATCH(INT(E173),'Parámetros'!$A$5:$A$7,1),"")</f>
      </c>
      <c r="U173">
        <f>IF(S173=1,INDEX('Parámetros'!$C$5:$C$7,T173)/24,"")</f>
      </c>
      <c r="V173">
        <f>IF(S173=1,ROUND((F173-E173)*1440,0),"")</f>
      </c>
      <c r="W173">
        <f>IF(S173=1,MIN(N(G173),V173),"")</f>
      </c>
      <c r="X173">
        <f>IF(S173=1,E173+(INT(V173/2)-INT(W173/2))/1440,"")</f>
      </c>
      <c r="Y173">
        <f>IF(S173=1,X173+W173/1440,"")</f>
      </c>
      <c r="Z173">
        <f>IF(S173=1,MIN(F173,IF(E173+U173&lt;=X173,E173+U173,E173+U173+W173/1440)),"")</f>
      </c>
      <c r="AA173">
        <f>IF(S173=1,INT(E173)+1,"")</f>
      </c>
      <c r="AB173">
        <f>IF(S173=1,IF(OR(WEEKDAY(AA173-1)=1,COUNTIF('Festivos 2026'!$A$5:$A$40,AA173-1)&gt;0),1,0),"")</f>
      </c>
      <c r="AC173">
        <f>IF(S173=1,IF(OR(WEEKDAY(AA173)=1,COUNTIF('Festivos 2026'!$A$5:$A$40,AA173)&gt;0),1,0),"")</f>
      </c>
      <c r="AD173">
        <f>IF(S173=1,IF(Y173&lt;=Z173,1,0),"")</f>
      </c>
      <c r="AE173">
        <f>IF(S173=1,MAX(0,MIN(Z173,AA173)-E173),"")</f>
      </c>
      <c r="AF173">
        <f>IF(S173=1,MAX(0,MIN(MIN(Z173,AA173),(AA173-1)+6/24)-E173)+MAX(0,MIN(Z173,AA173)-MAX(E173,(AA173-1)+19/24)),"")</f>
      </c>
      <c r="AG173">
        <f>IF(S173=1,MAX(0,Z173-MAX(E173,AA173)),"")</f>
      </c>
      <c r="AH173">
        <f>IF(S173=1,MAX(0,MIN(Z173,AA173+6/24)-MAX(E173,AA173))+MAX(0,Z173-MAX(MAX(E173,AA173),AA173+19/24)),"")</f>
      </c>
      <c r="AI173">
        <f>IF(S173=1,MAX(0,MIN(F173,AA173)-Z173),"")</f>
      </c>
      <c r="AJ173">
        <f>IF(S173=1,MAX(0,MIN(MIN(F173,AA173),(AA173-1)+6/24)-Z173)+MAX(0,MIN(F173,AA173)-MAX(Z173,(AA173-1)+19/24)),"")</f>
      </c>
      <c r="AK173">
        <f>IF(S173=1,MAX(0,F173-MAX(Z173,AA173)),"")</f>
      </c>
      <c r="AL173">
        <f>IF(S173=1,MAX(0,MIN(F173,AA173+6/24)-MAX(Z173,AA173))+MAX(0,F173-MAX(MAX(Z173,AA173),AA173+19/24)),"")</f>
      </c>
      <c r="AM173">
        <f>IF(S173=1,MAX(0,MIN(Y173,AA173)-X173),"")</f>
      </c>
      <c r="AN173">
        <f>IF(S173=1,MAX(0,MIN(MIN(Y173,AA173),(AA173-1)+6/24)-X173)+MAX(0,MIN(Y173,AA173)-MAX(X173,(AA173-1)+19/24)),"")</f>
      </c>
      <c r="AO173">
        <f>IF(S173=1,MAX(0,Y173-MAX(X173,AA173)),"")</f>
      </c>
      <c r="AP173">
        <f>IF(S173=1,MAX(0,MIN(Y173,AA173+6/24)-MAX(X173,AA173))+MAX(0,Y173-MAX(MAX(X173,AA173),AA173+19/24)),"")</f>
      </c>
      <c r="AQ173">
        <f>IF(S173=1,(AE173-AF173)-AD173*(AM173-AN173),"")</f>
      </c>
      <c r="AR173">
        <f>IF(S173=1,AF173-AD173*AN173,"")</f>
      </c>
      <c r="AS173">
        <f>IF(S173=1,(AI173-AJ173)-(1-AD173)*(AM173-AN173),"")</f>
      </c>
      <c r="AT173">
        <f>IF(S173=1,AJ173-(1-AD173)*AN173,"")</f>
      </c>
      <c r="AU173">
        <f>IF(S173=1,(AG173-AH173)-AD173*(AO173-AP173),"")</f>
      </c>
      <c r="AV173">
        <f>IF(S173=1,AH173-AD173*AP173,"")</f>
      </c>
      <c r="AW173">
        <f>IF(S173=1,(AK173-AL173)-(1-AD173)*(AO173-AP173),"")</f>
      </c>
      <c r="AX173">
        <f>IF(S173=1,AL173-(1-AD173)*AP173,"")</f>
      </c>
    </row>
    <row r="174" spans="1:50" x14ac:dyDescent="0.25">
      <c r="A174" s="14"/>
      <c r="B174" s="14"/>
      <c r="C174" s="15"/>
      <c r="D174" s="10">
        <f>IF(J174="","",J174*(K174*INDEX('Parámetros'!$E$5:$E$7,T174)+L174*INDEX('Parámetros'!$F$5:$F$7,T174)+M174*INDEX('Parámetros'!$G$5:$G$7,T174)+N174*INDEX('Parámetros'!$H$5:$H$7,T174)+O174*INDEX('Parámetros'!$I$5:$I$7,T174)+P174*INDEX('Parámetros'!$J$5:$J$7,T174)+Q174*INDEX('Parámetros'!$K$5:$K$7,T174)+R174*INDEX('Parámetros'!$L$5:$L$7,T174)))</f>
      </c>
      <c r="E174" s="16"/>
      <c r="F174" s="16"/>
      <c r="G174" s="14"/>
      <c r="H174" s="14"/>
      <c r="I174" s="12">
        <f>IF(AND(E174="",F174=""),"",IF(S174=1,(V174-W174)/60,"Revisa entrada y salida"))</f>
      </c>
      <c r="J174" s="13">
        <f>IF(OR(S174&lt;&gt;1,C174=""),"",C174/INDEX('Parámetros'!$D$5:$D$7,T174))</f>
      </c>
      <c r="K174" s="12">
        <f>IF(S174=1,ROUND(1440*((1-AB174)*AS174+(1-AC174)*AW174),0)/60,"")</f>
      </c>
      <c r="L174" s="12">
        <f>IF(S174=1,ROUND(1440*((1-AB174)*AT174+(1-AC174)*AX174),0)/60,"")</f>
      </c>
      <c r="M174" s="12">
        <f>IF(S174=1,ROUND(1440*((1-AB174)*AR174+(1-AC174)*AV174),0)/60,"")</f>
      </c>
      <c r="N174" s="12">
        <f>IF(S174=1,ROUND(1440*(IF(OR(H174="Sí",H174="Si"),AB174*AQ174+AC174*AU174,0)),0)/60,"")</f>
      </c>
      <c r="O174" s="12">
        <f>IF(S174=1,ROUND(1440*(IF(OR(H174="Sí",H174="Si"),0,AB174*AQ174+AC174*AU174)),0)/60,"")</f>
      </c>
      <c r="P174" s="12">
        <f>IF(S174=1,ROUND(1440*(AB174*AR174+AC174*AV174),0)/60,"")</f>
      </c>
      <c r="Q174" s="12">
        <f>IF(S174=1,ROUND(1440*(AB174*AS174+AC174*AW174),0)/60,"")</f>
      </c>
      <c r="R174" s="12">
        <f>IF(S174=1,ROUND(1440*(AB174*AT174+AC174*AX174),0)/60,"")</f>
      </c>
      <c r="S174">
        <f>IF(AND(ISNUMBER(E174),ISNUMBER(F174)),IF(AND(F174&gt;E174,YEAR(E174)=2026,(F174-E174)*1440&lt;=1140),1,0),0)</f>
      </c>
      <c r="T174">
        <f>IF(S174=1,MATCH(INT(E174),'Parámetros'!$A$5:$A$7,1),"")</f>
      </c>
      <c r="U174">
        <f>IF(S174=1,INDEX('Parámetros'!$C$5:$C$7,T174)/24,"")</f>
      </c>
      <c r="V174">
        <f>IF(S174=1,ROUND((F174-E174)*1440,0),"")</f>
      </c>
      <c r="W174">
        <f>IF(S174=1,MIN(N(G174),V174),"")</f>
      </c>
      <c r="X174">
        <f>IF(S174=1,E174+(INT(V174/2)-INT(W174/2))/1440,"")</f>
      </c>
      <c r="Y174">
        <f>IF(S174=1,X174+W174/1440,"")</f>
      </c>
      <c r="Z174">
        <f>IF(S174=1,MIN(F174,IF(E174+U174&lt;=X174,E174+U174,E174+U174+W174/1440)),"")</f>
      </c>
      <c r="AA174">
        <f>IF(S174=1,INT(E174)+1,"")</f>
      </c>
      <c r="AB174">
        <f>IF(S174=1,IF(OR(WEEKDAY(AA174-1)=1,COUNTIF('Festivos 2026'!$A$5:$A$40,AA174-1)&gt;0),1,0),"")</f>
      </c>
      <c r="AC174">
        <f>IF(S174=1,IF(OR(WEEKDAY(AA174)=1,COUNTIF('Festivos 2026'!$A$5:$A$40,AA174)&gt;0),1,0),"")</f>
      </c>
      <c r="AD174">
        <f>IF(S174=1,IF(Y174&lt;=Z174,1,0),"")</f>
      </c>
      <c r="AE174">
        <f>IF(S174=1,MAX(0,MIN(Z174,AA174)-E174),"")</f>
      </c>
      <c r="AF174">
        <f>IF(S174=1,MAX(0,MIN(MIN(Z174,AA174),(AA174-1)+6/24)-E174)+MAX(0,MIN(Z174,AA174)-MAX(E174,(AA174-1)+19/24)),"")</f>
      </c>
      <c r="AG174">
        <f>IF(S174=1,MAX(0,Z174-MAX(E174,AA174)),"")</f>
      </c>
      <c r="AH174">
        <f>IF(S174=1,MAX(0,MIN(Z174,AA174+6/24)-MAX(E174,AA174))+MAX(0,Z174-MAX(MAX(E174,AA174),AA174+19/24)),"")</f>
      </c>
      <c r="AI174">
        <f>IF(S174=1,MAX(0,MIN(F174,AA174)-Z174),"")</f>
      </c>
      <c r="AJ174">
        <f>IF(S174=1,MAX(0,MIN(MIN(F174,AA174),(AA174-1)+6/24)-Z174)+MAX(0,MIN(F174,AA174)-MAX(Z174,(AA174-1)+19/24)),"")</f>
      </c>
      <c r="AK174">
        <f>IF(S174=1,MAX(0,F174-MAX(Z174,AA174)),"")</f>
      </c>
      <c r="AL174">
        <f>IF(S174=1,MAX(0,MIN(F174,AA174+6/24)-MAX(Z174,AA174))+MAX(0,F174-MAX(MAX(Z174,AA174),AA174+19/24)),"")</f>
      </c>
      <c r="AM174">
        <f>IF(S174=1,MAX(0,MIN(Y174,AA174)-X174),"")</f>
      </c>
      <c r="AN174">
        <f>IF(S174=1,MAX(0,MIN(MIN(Y174,AA174),(AA174-1)+6/24)-X174)+MAX(0,MIN(Y174,AA174)-MAX(X174,(AA174-1)+19/24)),"")</f>
      </c>
      <c r="AO174">
        <f>IF(S174=1,MAX(0,Y174-MAX(X174,AA174)),"")</f>
      </c>
      <c r="AP174">
        <f>IF(S174=1,MAX(0,MIN(Y174,AA174+6/24)-MAX(X174,AA174))+MAX(0,Y174-MAX(MAX(X174,AA174),AA174+19/24)),"")</f>
      </c>
      <c r="AQ174">
        <f>IF(S174=1,(AE174-AF174)-AD174*(AM174-AN174),"")</f>
      </c>
      <c r="AR174">
        <f>IF(S174=1,AF174-AD174*AN174,"")</f>
      </c>
      <c r="AS174">
        <f>IF(S174=1,(AI174-AJ174)-(1-AD174)*(AM174-AN174),"")</f>
      </c>
      <c r="AT174">
        <f>IF(S174=1,AJ174-(1-AD174)*AN174,"")</f>
      </c>
      <c r="AU174">
        <f>IF(S174=1,(AG174-AH174)-AD174*(AO174-AP174),"")</f>
      </c>
      <c r="AV174">
        <f>IF(S174=1,AH174-AD174*AP174,"")</f>
      </c>
      <c r="AW174">
        <f>IF(S174=1,(AK174-AL174)-(1-AD174)*(AO174-AP174),"")</f>
      </c>
      <c r="AX174">
        <f>IF(S174=1,AL174-(1-AD174)*AP174,"")</f>
      </c>
    </row>
    <row r="175" spans="1:50" x14ac:dyDescent="0.25">
      <c r="A175" s="14"/>
      <c r="B175" s="14"/>
      <c r="C175" s="15"/>
      <c r="D175" s="10">
        <f>IF(J175="","",J175*(K175*INDEX('Parámetros'!$E$5:$E$7,T175)+L175*INDEX('Parámetros'!$F$5:$F$7,T175)+M175*INDEX('Parámetros'!$G$5:$G$7,T175)+N175*INDEX('Parámetros'!$H$5:$H$7,T175)+O175*INDEX('Parámetros'!$I$5:$I$7,T175)+P175*INDEX('Parámetros'!$J$5:$J$7,T175)+Q175*INDEX('Parámetros'!$K$5:$K$7,T175)+R175*INDEX('Parámetros'!$L$5:$L$7,T175)))</f>
      </c>
      <c r="E175" s="16"/>
      <c r="F175" s="16"/>
      <c r="G175" s="14"/>
      <c r="H175" s="14"/>
      <c r="I175" s="12">
        <f>IF(AND(E175="",F175=""),"",IF(S175=1,(V175-W175)/60,"Revisa entrada y salida"))</f>
      </c>
      <c r="J175" s="13">
        <f>IF(OR(S175&lt;&gt;1,C175=""),"",C175/INDEX('Parámetros'!$D$5:$D$7,T175))</f>
      </c>
      <c r="K175" s="12">
        <f>IF(S175=1,ROUND(1440*((1-AB175)*AS175+(1-AC175)*AW175),0)/60,"")</f>
      </c>
      <c r="L175" s="12">
        <f>IF(S175=1,ROUND(1440*((1-AB175)*AT175+(1-AC175)*AX175),0)/60,"")</f>
      </c>
      <c r="M175" s="12">
        <f>IF(S175=1,ROUND(1440*((1-AB175)*AR175+(1-AC175)*AV175),0)/60,"")</f>
      </c>
      <c r="N175" s="12">
        <f>IF(S175=1,ROUND(1440*(IF(OR(H175="Sí",H175="Si"),AB175*AQ175+AC175*AU175,0)),0)/60,"")</f>
      </c>
      <c r="O175" s="12">
        <f>IF(S175=1,ROUND(1440*(IF(OR(H175="Sí",H175="Si"),0,AB175*AQ175+AC175*AU175)),0)/60,"")</f>
      </c>
      <c r="P175" s="12">
        <f>IF(S175=1,ROUND(1440*(AB175*AR175+AC175*AV175),0)/60,"")</f>
      </c>
      <c r="Q175" s="12">
        <f>IF(S175=1,ROUND(1440*(AB175*AS175+AC175*AW175),0)/60,"")</f>
      </c>
      <c r="R175" s="12">
        <f>IF(S175=1,ROUND(1440*(AB175*AT175+AC175*AX175),0)/60,"")</f>
      </c>
      <c r="S175">
        <f>IF(AND(ISNUMBER(E175),ISNUMBER(F175)),IF(AND(F175&gt;E175,YEAR(E175)=2026,(F175-E175)*1440&lt;=1140),1,0),0)</f>
      </c>
      <c r="T175">
        <f>IF(S175=1,MATCH(INT(E175),'Parámetros'!$A$5:$A$7,1),"")</f>
      </c>
      <c r="U175">
        <f>IF(S175=1,INDEX('Parámetros'!$C$5:$C$7,T175)/24,"")</f>
      </c>
      <c r="V175">
        <f>IF(S175=1,ROUND((F175-E175)*1440,0),"")</f>
      </c>
      <c r="W175">
        <f>IF(S175=1,MIN(N(G175),V175),"")</f>
      </c>
      <c r="X175">
        <f>IF(S175=1,E175+(INT(V175/2)-INT(W175/2))/1440,"")</f>
      </c>
      <c r="Y175">
        <f>IF(S175=1,X175+W175/1440,"")</f>
      </c>
      <c r="Z175">
        <f>IF(S175=1,MIN(F175,IF(E175+U175&lt;=X175,E175+U175,E175+U175+W175/1440)),"")</f>
      </c>
      <c r="AA175">
        <f>IF(S175=1,INT(E175)+1,"")</f>
      </c>
      <c r="AB175">
        <f>IF(S175=1,IF(OR(WEEKDAY(AA175-1)=1,COUNTIF('Festivos 2026'!$A$5:$A$40,AA175-1)&gt;0),1,0),"")</f>
      </c>
      <c r="AC175">
        <f>IF(S175=1,IF(OR(WEEKDAY(AA175)=1,COUNTIF('Festivos 2026'!$A$5:$A$40,AA175)&gt;0),1,0),"")</f>
      </c>
      <c r="AD175">
        <f>IF(S175=1,IF(Y175&lt;=Z175,1,0),"")</f>
      </c>
      <c r="AE175">
        <f>IF(S175=1,MAX(0,MIN(Z175,AA175)-E175),"")</f>
      </c>
      <c r="AF175">
        <f>IF(S175=1,MAX(0,MIN(MIN(Z175,AA175),(AA175-1)+6/24)-E175)+MAX(0,MIN(Z175,AA175)-MAX(E175,(AA175-1)+19/24)),"")</f>
      </c>
      <c r="AG175">
        <f>IF(S175=1,MAX(0,Z175-MAX(E175,AA175)),"")</f>
      </c>
      <c r="AH175">
        <f>IF(S175=1,MAX(0,MIN(Z175,AA175+6/24)-MAX(E175,AA175))+MAX(0,Z175-MAX(MAX(E175,AA175),AA175+19/24)),"")</f>
      </c>
      <c r="AI175">
        <f>IF(S175=1,MAX(0,MIN(F175,AA175)-Z175),"")</f>
      </c>
      <c r="AJ175">
        <f>IF(S175=1,MAX(0,MIN(MIN(F175,AA175),(AA175-1)+6/24)-Z175)+MAX(0,MIN(F175,AA175)-MAX(Z175,(AA175-1)+19/24)),"")</f>
      </c>
      <c r="AK175">
        <f>IF(S175=1,MAX(0,F175-MAX(Z175,AA175)),"")</f>
      </c>
      <c r="AL175">
        <f>IF(S175=1,MAX(0,MIN(F175,AA175+6/24)-MAX(Z175,AA175))+MAX(0,F175-MAX(MAX(Z175,AA175),AA175+19/24)),"")</f>
      </c>
      <c r="AM175">
        <f>IF(S175=1,MAX(0,MIN(Y175,AA175)-X175),"")</f>
      </c>
      <c r="AN175">
        <f>IF(S175=1,MAX(0,MIN(MIN(Y175,AA175),(AA175-1)+6/24)-X175)+MAX(0,MIN(Y175,AA175)-MAX(X175,(AA175-1)+19/24)),"")</f>
      </c>
      <c r="AO175">
        <f>IF(S175=1,MAX(0,Y175-MAX(X175,AA175)),"")</f>
      </c>
      <c r="AP175">
        <f>IF(S175=1,MAX(0,MIN(Y175,AA175+6/24)-MAX(X175,AA175))+MAX(0,Y175-MAX(MAX(X175,AA175),AA175+19/24)),"")</f>
      </c>
      <c r="AQ175">
        <f>IF(S175=1,(AE175-AF175)-AD175*(AM175-AN175),"")</f>
      </c>
      <c r="AR175">
        <f>IF(S175=1,AF175-AD175*AN175,"")</f>
      </c>
      <c r="AS175">
        <f>IF(S175=1,(AI175-AJ175)-(1-AD175)*(AM175-AN175),"")</f>
      </c>
      <c r="AT175">
        <f>IF(S175=1,AJ175-(1-AD175)*AN175,"")</f>
      </c>
      <c r="AU175">
        <f>IF(S175=1,(AG175-AH175)-AD175*(AO175-AP175),"")</f>
      </c>
      <c r="AV175">
        <f>IF(S175=1,AH175-AD175*AP175,"")</f>
      </c>
      <c r="AW175">
        <f>IF(S175=1,(AK175-AL175)-(1-AD175)*(AO175-AP175),"")</f>
      </c>
      <c r="AX175">
        <f>IF(S175=1,AL175-(1-AD175)*AP175,"")</f>
      </c>
    </row>
    <row r="176" spans="1:50" x14ac:dyDescent="0.25">
      <c r="A176" s="14"/>
      <c r="B176" s="14"/>
      <c r="C176" s="15"/>
      <c r="D176" s="10">
        <f>IF(J176="","",J176*(K176*INDEX('Parámetros'!$E$5:$E$7,T176)+L176*INDEX('Parámetros'!$F$5:$F$7,T176)+M176*INDEX('Parámetros'!$G$5:$G$7,T176)+N176*INDEX('Parámetros'!$H$5:$H$7,T176)+O176*INDEX('Parámetros'!$I$5:$I$7,T176)+P176*INDEX('Parámetros'!$J$5:$J$7,T176)+Q176*INDEX('Parámetros'!$K$5:$K$7,T176)+R176*INDEX('Parámetros'!$L$5:$L$7,T176)))</f>
      </c>
      <c r="E176" s="16"/>
      <c r="F176" s="16"/>
      <c r="G176" s="14"/>
      <c r="H176" s="14"/>
      <c r="I176" s="12">
        <f>IF(AND(E176="",F176=""),"",IF(S176=1,(V176-W176)/60,"Revisa entrada y salida"))</f>
      </c>
      <c r="J176" s="13">
        <f>IF(OR(S176&lt;&gt;1,C176=""),"",C176/INDEX('Parámetros'!$D$5:$D$7,T176))</f>
      </c>
      <c r="K176" s="12">
        <f>IF(S176=1,ROUND(1440*((1-AB176)*AS176+(1-AC176)*AW176),0)/60,"")</f>
      </c>
      <c r="L176" s="12">
        <f>IF(S176=1,ROUND(1440*((1-AB176)*AT176+(1-AC176)*AX176),0)/60,"")</f>
      </c>
      <c r="M176" s="12">
        <f>IF(S176=1,ROUND(1440*((1-AB176)*AR176+(1-AC176)*AV176),0)/60,"")</f>
      </c>
      <c r="N176" s="12">
        <f>IF(S176=1,ROUND(1440*(IF(OR(H176="Sí",H176="Si"),AB176*AQ176+AC176*AU176,0)),0)/60,"")</f>
      </c>
      <c r="O176" s="12">
        <f>IF(S176=1,ROUND(1440*(IF(OR(H176="Sí",H176="Si"),0,AB176*AQ176+AC176*AU176)),0)/60,"")</f>
      </c>
      <c r="P176" s="12">
        <f>IF(S176=1,ROUND(1440*(AB176*AR176+AC176*AV176),0)/60,"")</f>
      </c>
      <c r="Q176" s="12">
        <f>IF(S176=1,ROUND(1440*(AB176*AS176+AC176*AW176),0)/60,"")</f>
      </c>
      <c r="R176" s="12">
        <f>IF(S176=1,ROUND(1440*(AB176*AT176+AC176*AX176),0)/60,"")</f>
      </c>
      <c r="S176">
        <f>IF(AND(ISNUMBER(E176),ISNUMBER(F176)),IF(AND(F176&gt;E176,YEAR(E176)=2026,(F176-E176)*1440&lt;=1140),1,0),0)</f>
      </c>
      <c r="T176">
        <f>IF(S176=1,MATCH(INT(E176),'Parámetros'!$A$5:$A$7,1),"")</f>
      </c>
      <c r="U176">
        <f>IF(S176=1,INDEX('Parámetros'!$C$5:$C$7,T176)/24,"")</f>
      </c>
      <c r="V176">
        <f>IF(S176=1,ROUND((F176-E176)*1440,0),"")</f>
      </c>
      <c r="W176">
        <f>IF(S176=1,MIN(N(G176),V176),"")</f>
      </c>
      <c r="X176">
        <f>IF(S176=1,E176+(INT(V176/2)-INT(W176/2))/1440,"")</f>
      </c>
      <c r="Y176">
        <f>IF(S176=1,X176+W176/1440,"")</f>
      </c>
      <c r="Z176">
        <f>IF(S176=1,MIN(F176,IF(E176+U176&lt;=X176,E176+U176,E176+U176+W176/1440)),"")</f>
      </c>
      <c r="AA176">
        <f>IF(S176=1,INT(E176)+1,"")</f>
      </c>
      <c r="AB176">
        <f>IF(S176=1,IF(OR(WEEKDAY(AA176-1)=1,COUNTIF('Festivos 2026'!$A$5:$A$40,AA176-1)&gt;0),1,0),"")</f>
      </c>
      <c r="AC176">
        <f>IF(S176=1,IF(OR(WEEKDAY(AA176)=1,COUNTIF('Festivos 2026'!$A$5:$A$40,AA176)&gt;0),1,0),"")</f>
      </c>
      <c r="AD176">
        <f>IF(S176=1,IF(Y176&lt;=Z176,1,0),"")</f>
      </c>
      <c r="AE176">
        <f>IF(S176=1,MAX(0,MIN(Z176,AA176)-E176),"")</f>
      </c>
      <c r="AF176">
        <f>IF(S176=1,MAX(0,MIN(MIN(Z176,AA176),(AA176-1)+6/24)-E176)+MAX(0,MIN(Z176,AA176)-MAX(E176,(AA176-1)+19/24)),"")</f>
      </c>
      <c r="AG176">
        <f>IF(S176=1,MAX(0,Z176-MAX(E176,AA176)),"")</f>
      </c>
      <c r="AH176">
        <f>IF(S176=1,MAX(0,MIN(Z176,AA176+6/24)-MAX(E176,AA176))+MAX(0,Z176-MAX(MAX(E176,AA176),AA176+19/24)),"")</f>
      </c>
      <c r="AI176">
        <f>IF(S176=1,MAX(0,MIN(F176,AA176)-Z176),"")</f>
      </c>
      <c r="AJ176">
        <f>IF(S176=1,MAX(0,MIN(MIN(F176,AA176),(AA176-1)+6/24)-Z176)+MAX(0,MIN(F176,AA176)-MAX(Z176,(AA176-1)+19/24)),"")</f>
      </c>
      <c r="AK176">
        <f>IF(S176=1,MAX(0,F176-MAX(Z176,AA176)),"")</f>
      </c>
      <c r="AL176">
        <f>IF(S176=1,MAX(0,MIN(F176,AA176+6/24)-MAX(Z176,AA176))+MAX(0,F176-MAX(MAX(Z176,AA176),AA176+19/24)),"")</f>
      </c>
      <c r="AM176">
        <f>IF(S176=1,MAX(0,MIN(Y176,AA176)-X176),"")</f>
      </c>
      <c r="AN176">
        <f>IF(S176=1,MAX(0,MIN(MIN(Y176,AA176),(AA176-1)+6/24)-X176)+MAX(0,MIN(Y176,AA176)-MAX(X176,(AA176-1)+19/24)),"")</f>
      </c>
      <c r="AO176">
        <f>IF(S176=1,MAX(0,Y176-MAX(X176,AA176)),"")</f>
      </c>
      <c r="AP176">
        <f>IF(S176=1,MAX(0,MIN(Y176,AA176+6/24)-MAX(X176,AA176))+MAX(0,Y176-MAX(MAX(X176,AA176),AA176+19/24)),"")</f>
      </c>
      <c r="AQ176">
        <f>IF(S176=1,(AE176-AF176)-AD176*(AM176-AN176),"")</f>
      </c>
      <c r="AR176">
        <f>IF(S176=1,AF176-AD176*AN176,"")</f>
      </c>
      <c r="AS176">
        <f>IF(S176=1,(AI176-AJ176)-(1-AD176)*(AM176-AN176),"")</f>
      </c>
      <c r="AT176">
        <f>IF(S176=1,AJ176-(1-AD176)*AN176,"")</f>
      </c>
      <c r="AU176">
        <f>IF(S176=1,(AG176-AH176)-AD176*(AO176-AP176),"")</f>
      </c>
      <c r="AV176">
        <f>IF(S176=1,AH176-AD176*AP176,"")</f>
      </c>
      <c r="AW176">
        <f>IF(S176=1,(AK176-AL176)-(1-AD176)*(AO176-AP176),"")</f>
      </c>
      <c r="AX176">
        <f>IF(S176=1,AL176-(1-AD176)*AP176,"")</f>
      </c>
    </row>
    <row r="177" spans="1:50" x14ac:dyDescent="0.25">
      <c r="A177" s="14"/>
      <c r="B177" s="14"/>
      <c r="C177" s="15"/>
      <c r="D177" s="10">
        <f>IF(J177="","",J177*(K177*INDEX('Parámetros'!$E$5:$E$7,T177)+L177*INDEX('Parámetros'!$F$5:$F$7,T177)+M177*INDEX('Parámetros'!$G$5:$G$7,T177)+N177*INDEX('Parámetros'!$H$5:$H$7,T177)+O177*INDEX('Parámetros'!$I$5:$I$7,T177)+P177*INDEX('Parámetros'!$J$5:$J$7,T177)+Q177*INDEX('Parámetros'!$K$5:$K$7,T177)+R177*INDEX('Parámetros'!$L$5:$L$7,T177)))</f>
      </c>
      <c r="E177" s="16"/>
      <c r="F177" s="16"/>
      <c r="G177" s="14"/>
      <c r="H177" s="14"/>
      <c r="I177" s="12">
        <f>IF(AND(E177="",F177=""),"",IF(S177=1,(V177-W177)/60,"Revisa entrada y salida"))</f>
      </c>
      <c r="J177" s="13">
        <f>IF(OR(S177&lt;&gt;1,C177=""),"",C177/INDEX('Parámetros'!$D$5:$D$7,T177))</f>
      </c>
      <c r="K177" s="12">
        <f>IF(S177=1,ROUND(1440*((1-AB177)*AS177+(1-AC177)*AW177),0)/60,"")</f>
      </c>
      <c r="L177" s="12">
        <f>IF(S177=1,ROUND(1440*((1-AB177)*AT177+(1-AC177)*AX177),0)/60,"")</f>
      </c>
      <c r="M177" s="12">
        <f>IF(S177=1,ROUND(1440*((1-AB177)*AR177+(1-AC177)*AV177),0)/60,"")</f>
      </c>
      <c r="N177" s="12">
        <f>IF(S177=1,ROUND(1440*(IF(OR(H177="Sí",H177="Si"),AB177*AQ177+AC177*AU177,0)),0)/60,"")</f>
      </c>
      <c r="O177" s="12">
        <f>IF(S177=1,ROUND(1440*(IF(OR(H177="Sí",H177="Si"),0,AB177*AQ177+AC177*AU177)),0)/60,"")</f>
      </c>
      <c r="P177" s="12">
        <f>IF(S177=1,ROUND(1440*(AB177*AR177+AC177*AV177),0)/60,"")</f>
      </c>
      <c r="Q177" s="12">
        <f>IF(S177=1,ROUND(1440*(AB177*AS177+AC177*AW177),0)/60,"")</f>
      </c>
      <c r="R177" s="12">
        <f>IF(S177=1,ROUND(1440*(AB177*AT177+AC177*AX177),0)/60,"")</f>
      </c>
      <c r="S177">
        <f>IF(AND(ISNUMBER(E177),ISNUMBER(F177)),IF(AND(F177&gt;E177,YEAR(E177)=2026,(F177-E177)*1440&lt;=1140),1,0),0)</f>
      </c>
      <c r="T177">
        <f>IF(S177=1,MATCH(INT(E177),'Parámetros'!$A$5:$A$7,1),"")</f>
      </c>
      <c r="U177">
        <f>IF(S177=1,INDEX('Parámetros'!$C$5:$C$7,T177)/24,"")</f>
      </c>
      <c r="V177">
        <f>IF(S177=1,ROUND((F177-E177)*1440,0),"")</f>
      </c>
      <c r="W177">
        <f>IF(S177=1,MIN(N(G177),V177),"")</f>
      </c>
      <c r="X177">
        <f>IF(S177=1,E177+(INT(V177/2)-INT(W177/2))/1440,"")</f>
      </c>
      <c r="Y177">
        <f>IF(S177=1,X177+W177/1440,"")</f>
      </c>
      <c r="Z177">
        <f>IF(S177=1,MIN(F177,IF(E177+U177&lt;=X177,E177+U177,E177+U177+W177/1440)),"")</f>
      </c>
      <c r="AA177">
        <f>IF(S177=1,INT(E177)+1,"")</f>
      </c>
      <c r="AB177">
        <f>IF(S177=1,IF(OR(WEEKDAY(AA177-1)=1,COUNTIF('Festivos 2026'!$A$5:$A$40,AA177-1)&gt;0),1,0),"")</f>
      </c>
      <c r="AC177">
        <f>IF(S177=1,IF(OR(WEEKDAY(AA177)=1,COUNTIF('Festivos 2026'!$A$5:$A$40,AA177)&gt;0),1,0),"")</f>
      </c>
      <c r="AD177">
        <f>IF(S177=1,IF(Y177&lt;=Z177,1,0),"")</f>
      </c>
      <c r="AE177">
        <f>IF(S177=1,MAX(0,MIN(Z177,AA177)-E177),"")</f>
      </c>
      <c r="AF177">
        <f>IF(S177=1,MAX(0,MIN(MIN(Z177,AA177),(AA177-1)+6/24)-E177)+MAX(0,MIN(Z177,AA177)-MAX(E177,(AA177-1)+19/24)),"")</f>
      </c>
      <c r="AG177">
        <f>IF(S177=1,MAX(0,Z177-MAX(E177,AA177)),"")</f>
      </c>
      <c r="AH177">
        <f>IF(S177=1,MAX(0,MIN(Z177,AA177+6/24)-MAX(E177,AA177))+MAX(0,Z177-MAX(MAX(E177,AA177),AA177+19/24)),"")</f>
      </c>
      <c r="AI177">
        <f>IF(S177=1,MAX(0,MIN(F177,AA177)-Z177),"")</f>
      </c>
      <c r="AJ177">
        <f>IF(S177=1,MAX(0,MIN(MIN(F177,AA177),(AA177-1)+6/24)-Z177)+MAX(0,MIN(F177,AA177)-MAX(Z177,(AA177-1)+19/24)),"")</f>
      </c>
      <c r="AK177">
        <f>IF(S177=1,MAX(0,F177-MAX(Z177,AA177)),"")</f>
      </c>
      <c r="AL177">
        <f>IF(S177=1,MAX(0,MIN(F177,AA177+6/24)-MAX(Z177,AA177))+MAX(0,F177-MAX(MAX(Z177,AA177),AA177+19/24)),"")</f>
      </c>
      <c r="AM177">
        <f>IF(S177=1,MAX(0,MIN(Y177,AA177)-X177),"")</f>
      </c>
      <c r="AN177">
        <f>IF(S177=1,MAX(0,MIN(MIN(Y177,AA177),(AA177-1)+6/24)-X177)+MAX(0,MIN(Y177,AA177)-MAX(X177,(AA177-1)+19/24)),"")</f>
      </c>
      <c r="AO177">
        <f>IF(S177=1,MAX(0,Y177-MAX(X177,AA177)),"")</f>
      </c>
      <c r="AP177">
        <f>IF(S177=1,MAX(0,MIN(Y177,AA177+6/24)-MAX(X177,AA177))+MAX(0,Y177-MAX(MAX(X177,AA177),AA177+19/24)),"")</f>
      </c>
      <c r="AQ177">
        <f>IF(S177=1,(AE177-AF177)-AD177*(AM177-AN177),"")</f>
      </c>
      <c r="AR177">
        <f>IF(S177=1,AF177-AD177*AN177,"")</f>
      </c>
      <c r="AS177">
        <f>IF(S177=1,(AI177-AJ177)-(1-AD177)*(AM177-AN177),"")</f>
      </c>
      <c r="AT177">
        <f>IF(S177=1,AJ177-(1-AD177)*AN177,"")</f>
      </c>
      <c r="AU177">
        <f>IF(S177=1,(AG177-AH177)-AD177*(AO177-AP177),"")</f>
      </c>
      <c r="AV177">
        <f>IF(S177=1,AH177-AD177*AP177,"")</f>
      </c>
      <c r="AW177">
        <f>IF(S177=1,(AK177-AL177)-(1-AD177)*(AO177-AP177),"")</f>
      </c>
      <c r="AX177">
        <f>IF(S177=1,AL177-(1-AD177)*AP177,"")</f>
      </c>
    </row>
    <row r="178" spans="1:50" x14ac:dyDescent="0.25">
      <c r="A178" s="14"/>
      <c r="B178" s="14"/>
      <c r="C178" s="15"/>
      <c r="D178" s="10">
        <f>IF(J178="","",J178*(K178*INDEX('Parámetros'!$E$5:$E$7,T178)+L178*INDEX('Parámetros'!$F$5:$F$7,T178)+M178*INDEX('Parámetros'!$G$5:$G$7,T178)+N178*INDEX('Parámetros'!$H$5:$H$7,T178)+O178*INDEX('Parámetros'!$I$5:$I$7,T178)+P178*INDEX('Parámetros'!$J$5:$J$7,T178)+Q178*INDEX('Parámetros'!$K$5:$K$7,T178)+R178*INDEX('Parámetros'!$L$5:$L$7,T178)))</f>
      </c>
      <c r="E178" s="16"/>
      <c r="F178" s="16"/>
      <c r="G178" s="14"/>
      <c r="H178" s="14"/>
      <c r="I178" s="12">
        <f>IF(AND(E178="",F178=""),"",IF(S178=1,(V178-W178)/60,"Revisa entrada y salida"))</f>
      </c>
      <c r="J178" s="13">
        <f>IF(OR(S178&lt;&gt;1,C178=""),"",C178/INDEX('Parámetros'!$D$5:$D$7,T178))</f>
      </c>
      <c r="K178" s="12">
        <f>IF(S178=1,ROUND(1440*((1-AB178)*AS178+(1-AC178)*AW178),0)/60,"")</f>
      </c>
      <c r="L178" s="12">
        <f>IF(S178=1,ROUND(1440*((1-AB178)*AT178+(1-AC178)*AX178),0)/60,"")</f>
      </c>
      <c r="M178" s="12">
        <f>IF(S178=1,ROUND(1440*((1-AB178)*AR178+(1-AC178)*AV178),0)/60,"")</f>
      </c>
      <c r="N178" s="12">
        <f>IF(S178=1,ROUND(1440*(IF(OR(H178="Sí",H178="Si"),AB178*AQ178+AC178*AU178,0)),0)/60,"")</f>
      </c>
      <c r="O178" s="12">
        <f>IF(S178=1,ROUND(1440*(IF(OR(H178="Sí",H178="Si"),0,AB178*AQ178+AC178*AU178)),0)/60,"")</f>
      </c>
      <c r="P178" s="12">
        <f>IF(S178=1,ROUND(1440*(AB178*AR178+AC178*AV178),0)/60,"")</f>
      </c>
      <c r="Q178" s="12">
        <f>IF(S178=1,ROUND(1440*(AB178*AS178+AC178*AW178),0)/60,"")</f>
      </c>
      <c r="R178" s="12">
        <f>IF(S178=1,ROUND(1440*(AB178*AT178+AC178*AX178),0)/60,"")</f>
      </c>
      <c r="S178">
        <f>IF(AND(ISNUMBER(E178),ISNUMBER(F178)),IF(AND(F178&gt;E178,YEAR(E178)=2026,(F178-E178)*1440&lt;=1140),1,0),0)</f>
      </c>
      <c r="T178">
        <f>IF(S178=1,MATCH(INT(E178),'Parámetros'!$A$5:$A$7,1),"")</f>
      </c>
      <c r="U178">
        <f>IF(S178=1,INDEX('Parámetros'!$C$5:$C$7,T178)/24,"")</f>
      </c>
      <c r="V178">
        <f>IF(S178=1,ROUND((F178-E178)*1440,0),"")</f>
      </c>
      <c r="W178">
        <f>IF(S178=1,MIN(N(G178),V178),"")</f>
      </c>
      <c r="X178">
        <f>IF(S178=1,E178+(INT(V178/2)-INT(W178/2))/1440,"")</f>
      </c>
      <c r="Y178">
        <f>IF(S178=1,X178+W178/1440,"")</f>
      </c>
      <c r="Z178">
        <f>IF(S178=1,MIN(F178,IF(E178+U178&lt;=X178,E178+U178,E178+U178+W178/1440)),"")</f>
      </c>
      <c r="AA178">
        <f>IF(S178=1,INT(E178)+1,"")</f>
      </c>
      <c r="AB178">
        <f>IF(S178=1,IF(OR(WEEKDAY(AA178-1)=1,COUNTIF('Festivos 2026'!$A$5:$A$40,AA178-1)&gt;0),1,0),"")</f>
      </c>
      <c r="AC178">
        <f>IF(S178=1,IF(OR(WEEKDAY(AA178)=1,COUNTIF('Festivos 2026'!$A$5:$A$40,AA178)&gt;0),1,0),"")</f>
      </c>
      <c r="AD178">
        <f>IF(S178=1,IF(Y178&lt;=Z178,1,0),"")</f>
      </c>
      <c r="AE178">
        <f>IF(S178=1,MAX(0,MIN(Z178,AA178)-E178),"")</f>
      </c>
      <c r="AF178">
        <f>IF(S178=1,MAX(0,MIN(MIN(Z178,AA178),(AA178-1)+6/24)-E178)+MAX(0,MIN(Z178,AA178)-MAX(E178,(AA178-1)+19/24)),"")</f>
      </c>
      <c r="AG178">
        <f>IF(S178=1,MAX(0,Z178-MAX(E178,AA178)),"")</f>
      </c>
      <c r="AH178">
        <f>IF(S178=1,MAX(0,MIN(Z178,AA178+6/24)-MAX(E178,AA178))+MAX(0,Z178-MAX(MAX(E178,AA178),AA178+19/24)),"")</f>
      </c>
      <c r="AI178">
        <f>IF(S178=1,MAX(0,MIN(F178,AA178)-Z178),"")</f>
      </c>
      <c r="AJ178">
        <f>IF(S178=1,MAX(0,MIN(MIN(F178,AA178),(AA178-1)+6/24)-Z178)+MAX(0,MIN(F178,AA178)-MAX(Z178,(AA178-1)+19/24)),"")</f>
      </c>
      <c r="AK178">
        <f>IF(S178=1,MAX(0,F178-MAX(Z178,AA178)),"")</f>
      </c>
      <c r="AL178">
        <f>IF(S178=1,MAX(0,MIN(F178,AA178+6/24)-MAX(Z178,AA178))+MAX(0,F178-MAX(MAX(Z178,AA178),AA178+19/24)),"")</f>
      </c>
      <c r="AM178">
        <f>IF(S178=1,MAX(0,MIN(Y178,AA178)-X178),"")</f>
      </c>
      <c r="AN178">
        <f>IF(S178=1,MAX(0,MIN(MIN(Y178,AA178),(AA178-1)+6/24)-X178)+MAX(0,MIN(Y178,AA178)-MAX(X178,(AA178-1)+19/24)),"")</f>
      </c>
      <c r="AO178">
        <f>IF(S178=1,MAX(0,Y178-MAX(X178,AA178)),"")</f>
      </c>
      <c r="AP178">
        <f>IF(S178=1,MAX(0,MIN(Y178,AA178+6/24)-MAX(X178,AA178))+MAX(0,Y178-MAX(MAX(X178,AA178),AA178+19/24)),"")</f>
      </c>
      <c r="AQ178">
        <f>IF(S178=1,(AE178-AF178)-AD178*(AM178-AN178),"")</f>
      </c>
      <c r="AR178">
        <f>IF(S178=1,AF178-AD178*AN178,"")</f>
      </c>
      <c r="AS178">
        <f>IF(S178=1,(AI178-AJ178)-(1-AD178)*(AM178-AN178),"")</f>
      </c>
      <c r="AT178">
        <f>IF(S178=1,AJ178-(1-AD178)*AN178,"")</f>
      </c>
      <c r="AU178">
        <f>IF(S178=1,(AG178-AH178)-AD178*(AO178-AP178),"")</f>
      </c>
      <c r="AV178">
        <f>IF(S178=1,AH178-AD178*AP178,"")</f>
      </c>
      <c r="AW178">
        <f>IF(S178=1,(AK178-AL178)-(1-AD178)*(AO178-AP178),"")</f>
      </c>
      <c r="AX178">
        <f>IF(S178=1,AL178-(1-AD178)*AP178,"")</f>
      </c>
    </row>
    <row r="179" spans="1:50" x14ac:dyDescent="0.25">
      <c r="A179" s="14"/>
      <c r="B179" s="14"/>
      <c r="C179" s="15"/>
      <c r="D179" s="10">
        <f>IF(J179="","",J179*(K179*INDEX('Parámetros'!$E$5:$E$7,T179)+L179*INDEX('Parámetros'!$F$5:$F$7,T179)+M179*INDEX('Parámetros'!$G$5:$G$7,T179)+N179*INDEX('Parámetros'!$H$5:$H$7,T179)+O179*INDEX('Parámetros'!$I$5:$I$7,T179)+P179*INDEX('Parámetros'!$J$5:$J$7,T179)+Q179*INDEX('Parámetros'!$K$5:$K$7,T179)+R179*INDEX('Parámetros'!$L$5:$L$7,T179)))</f>
      </c>
      <c r="E179" s="16"/>
      <c r="F179" s="16"/>
      <c r="G179" s="14"/>
      <c r="H179" s="14"/>
      <c r="I179" s="12">
        <f>IF(AND(E179="",F179=""),"",IF(S179=1,(V179-W179)/60,"Revisa entrada y salida"))</f>
      </c>
      <c r="J179" s="13">
        <f>IF(OR(S179&lt;&gt;1,C179=""),"",C179/INDEX('Parámetros'!$D$5:$D$7,T179))</f>
      </c>
      <c r="K179" s="12">
        <f>IF(S179=1,ROUND(1440*((1-AB179)*AS179+(1-AC179)*AW179),0)/60,"")</f>
      </c>
      <c r="L179" s="12">
        <f>IF(S179=1,ROUND(1440*((1-AB179)*AT179+(1-AC179)*AX179),0)/60,"")</f>
      </c>
      <c r="M179" s="12">
        <f>IF(S179=1,ROUND(1440*((1-AB179)*AR179+(1-AC179)*AV179),0)/60,"")</f>
      </c>
      <c r="N179" s="12">
        <f>IF(S179=1,ROUND(1440*(IF(OR(H179="Sí",H179="Si"),AB179*AQ179+AC179*AU179,0)),0)/60,"")</f>
      </c>
      <c r="O179" s="12">
        <f>IF(S179=1,ROUND(1440*(IF(OR(H179="Sí",H179="Si"),0,AB179*AQ179+AC179*AU179)),0)/60,"")</f>
      </c>
      <c r="P179" s="12">
        <f>IF(S179=1,ROUND(1440*(AB179*AR179+AC179*AV179),0)/60,"")</f>
      </c>
      <c r="Q179" s="12">
        <f>IF(S179=1,ROUND(1440*(AB179*AS179+AC179*AW179),0)/60,"")</f>
      </c>
      <c r="R179" s="12">
        <f>IF(S179=1,ROUND(1440*(AB179*AT179+AC179*AX179),0)/60,"")</f>
      </c>
      <c r="S179">
        <f>IF(AND(ISNUMBER(E179),ISNUMBER(F179)),IF(AND(F179&gt;E179,YEAR(E179)=2026,(F179-E179)*1440&lt;=1140),1,0),0)</f>
      </c>
      <c r="T179">
        <f>IF(S179=1,MATCH(INT(E179),'Parámetros'!$A$5:$A$7,1),"")</f>
      </c>
      <c r="U179">
        <f>IF(S179=1,INDEX('Parámetros'!$C$5:$C$7,T179)/24,"")</f>
      </c>
      <c r="V179">
        <f>IF(S179=1,ROUND((F179-E179)*1440,0),"")</f>
      </c>
      <c r="W179">
        <f>IF(S179=1,MIN(N(G179),V179),"")</f>
      </c>
      <c r="X179">
        <f>IF(S179=1,E179+(INT(V179/2)-INT(W179/2))/1440,"")</f>
      </c>
      <c r="Y179">
        <f>IF(S179=1,X179+W179/1440,"")</f>
      </c>
      <c r="Z179">
        <f>IF(S179=1,MIN(F179,IF(E179+U179&lt;=X179,E179+U179,E179+U179+W179/1440)),"")</f>
      </c>
      <c r="AA179">
        <f>IF(S179=1,INT(E179)+1,"")</f>
      </c>
      <c r="AB179">
        <f>IF(S179=1,IF(OR(WEEKDAY(AA179-1)=1,COUNTIF('Festivos 2026'!$A$5:$A$40,AA179-1)&gt;0),1,0),"")</f>
      </c>
      <c r="AC179">
        <f>IF(S179=1,IF(OR(WEEKDAY(AA179)=1,COUNTIF('Festivos 2026'!$A$5:$A$40,AA179)&gt;0),1,0),"")</f>
      </c>
      <c r="AD179">
        <f>IF(S179=1,IF(Y179&lt;=Z179,1,0),"")</f>
      </c>
      <c r="AE179">
        <f>IF(S179=1,MAX(0,MIN(Z179,AA179)-E179),"")</f>
      </c>
      <c r="AF179">
        <f>IF(S179=1,MAX(0,MIN(MIN(Z179,AA179),(AA179-1)+6/24)-E179)+MAX(0,MIN(Z179,AA179)-MAX(E179,(AA179-1)+19/24)),"")</f>
      </c>
      <c r="AG179">
        <f>IF(S179=1,MAX(0,Z179-MAX(E179,AA179)),"")</f>
      </c>
      <c r="AH179">
        <f>IF(S179=1,MAX(0,MIN(Z179,AA179+6/24)-MAX(E179,AA179))+MAX(0,Z179-MAX(MAX(E179,AA179),AA179+19/24)),"")</f>
      </c>
      <c r="AI179">
        <f>IF(S179=1,MAX(0,MIN(F179,AA179)-Z179),"")</f>
      </c>
      <c r="AJ179">
        <f>IF(S179=1,MAX(0,MIN(MIN(F179,AA179),(AA179-1)+6/24)-Z179)+MAX(0,MIN(F179,AA179)-MAX(Z179,(AA179-1)+19/24)),"")</f>
      </c>
      <c r="AK179">
        <f>IF(S179=1,MAX(0,F179-MAX(Z179,AA179)),"")</f>
      </c>
      <c r="AL179">
        <f>IF(S179=1,MAX(0,MIN(F179,AA179+6/24)-MAX(Z179,AA179))+MAX(0,F179-MAX(MAX(Z179,AA179),AA179+19/24)),"")</f>
      </c>
      <c r="AM179">
        <f>IF(S179=1,MAX(0,MIN(Y179,AA179)-X179),"")</f>
      </c>
      <c r="AN179">
        <f>IF(S179=1,MAX(0,MIN(MIN(Y179,AA179),(AA179-1)+6/24)-X179)+MAX(0,MIN(Y179,AA179)-MAX(X179,(AA179-1)+19/24)),"")</f>
      </c>
      <c r="AO179">
        <f>IF(S179=1,MAX(0,Y179-MAX(X179,AA179)),"")</f>
      </c>
      <c r="AP179">
        <f>IF(S179=1,MAX(0,MIN(Y179,AA179+6/24)-MAX(X179,AA179))+MAX(0,Y179-MAX(MAX(X179,AA179),AA179+19/24)),"")</f>
      </c>
      <c r="AQ179">
        <f>IF(S179=1,(AE179-AF179)-AD179*(AM179-AN179),"")</f>
      </c>
      <c r="AR179">
        <f>IF(S179=1,AF179-AD179*AN179,"")</f>
      </c>
      <c r="AS179">
        <f>IF(S179=1,(AI179-AJ179)-(1-AD179)*(AM179-AN179),"")</f>
      </c>
      <c r="AT179">
        <f>IF(S179=1,AJ179-(1-AD179)*AN179,"")</f>
      </c>
      <c r="AU179">
        <f>IF(S179=1,(AG179-AH179)-AD179*(AO179-AP179),"")</f>
      </c>
      <c r="AV179">
        <f>IF(S179=1,AH179-AD179*AP179,"")</f>
      </c>
      <c r="AW179">
        <f>IF(S179=1,(AK179-AL179)-(1-AD179)*(AO179-AP179),"")</f>
      </c>
      <c r="AX179">
        <f>IF(S179=1,AL179-(1-AD179)*AP179,"")</f>
      </c>
    </row>
    <row r="180" spans="1:50" x14ac:dyDescent="0.25">
      <c r="A180" s="14"/>
      <c r="B180" s="14"/>
      <c r="C180" s="15"/>
      <c r="D180" s="10">
        <f>IF(J180="","",J180*(K180*INDEX('Parámetros'!$E$5:$E$7,T180)+L180*INDEX('Parámetros'!$F$5:$F$7,T180)+M180*INDEX('Parámetros'!$G$5:$G$7,T180)+N180*INDEX('Parámetros'!$H$5:$H$7,T180)+O180*INDEX('Parámetros'!$I$5:$I$7,T180)+P180*INDEX('Parámetros'!$J$5:$J$7,T180)+Q180*INDEX('Parámetros'!$K$5:$K$7,T180)+R180*INDEX('Parámetros'!$L$5:$L$7,T180)))</f>
      </c>
      <c r="E180" s="16"/>
      <c r="F180" s="16"/>
      <c r="G180" s="14"/>
      <c r="H180" s="14"/>
      <c r="I180" s="12">
        <f>IF(AND(E180="",F180=""),"",IF(S180=1,(V180-W180)/60,"Revisa entrada y salida"))</f>
      </c>
      <c r="J180" s="13">
        <f>IF(OR(S180&lt;&gt;1,C180=""),"",C180/INDEX('Parámetros'!$D$5:$D$7,T180))</f>
      </c>
      <c r="K180" s="12">
        <f>IF(S180=1,ROUND(1440*((1-AB180)*AS180+(1-AC180)*AW180),0)/60,"")</f>
      </c>
      <c r="L180" s="12">
        <f>IF(S180=1,ROUND(1440*((1-AB180)*AT180+(1-AC180)*AX180),0)/60,"")</f>
      </c>
      <c r="M180" s="12">
        <f>IF(S180=1,ROUND(1440*((1-AB180)*AR180+(1-AC180)*AV180),0)/60,"")</f>
      </c>
      <c r="N180" s="12">
        <f>IF(S180=1,ROUND(1440*(IF(OR(H180="Sí",H180="Si"),AB180*AQ180+AC180*AU180,0)),0)/60,"")</f>
      </c>
      <c r="O180" s="12">
        <f>IF(S180=1,ROUND(1440*(IF(OR(H180="Sí",H180="Si"),0,AB180*AQ180+AC180*AU180)),0)/60,"")</f>
      </c>
      <c r="P180" s="12">
        <f>IF(S180=1,ROUND(1440*(AB180*AR180+AC180*AV180),0)/60,"")</f>
      </c>
      <c r="Q180" s="12">
        <f>IF(S180=1,ROUND(1440*(AB180*AS180+AC180*AW180),0)/60,"")</f>
      </c>
      <c r="R180" s="12">
        <f>IF(S180=1,ROUND(1440*(AB180*AT180+AC180*AX180),0)/60,"")</f>
      </c>
      <c r="S180">
        <f>IF(AND(ISNUMBER(E180),ISNUMBER(F180)),IF(AND(F180&gt;E180,YEAR(E180)=2026,(F180-E180)*1440&lt;=1140),1,0),0)</f>
      </c>
      <c r="T180">
        <f>IF(S180=1,MATCH(INT(E180),'Parámetros'!$A$5:$A$7,1),"")</f>
      </c>
      <c r="U180">
        <f>IF(S180=1,INDEX('Parámetros'!$C$5:$C$7,T180)/24,"")</f>
      </c>
      <c r="V180">
        <f>IF(S180=1,ROUND((F180-E180)*1440,0),"")</f>
      </c>
      <c r="W180">
        <f>IF(S180=1,MIN(N(G180),V180),"")</f>
      </c>
      <c r="X180">
        <f>IF(S180=1,E180+(INT(V180/2)-INT(W180/2))/1440,"")</f>
      </c>
      <c r="Y180">
        <f>IF(S180=1,X180+W180/1440,"")</f>
      </c>
      <c r="Z180">
        <f>IF(S180=1,MIN(F180,IF(E180+U180&lt;=X180,E180+U180,E180+U180+W180/1440)),"")</f>
      </c>
      <c r="AA180">
        <f>IF(S180=1,INT(E180)+1,"")</f>
      </c>
      <c r="AB180">
        <f>IF(S180=1,IF(OR(WEEKDAY(AA180-1)=1,COUNTIF('Festivos 2026'!$A$5:$A$40,AA180-1)&gt;0),1,0),"")</f>
      </c>
      <c r="AC180">
        <f>IF(S180=1,IF(OR(WEEKDAY(AA180)=1,COUNTIF('Festivos 2026'!$A$5:$A$40,AA180)&gt;0),1,0),"")</f>
      </c>
      <c r="AD180">
        <f>IF(S180=1,IF(Y180&lt;=Z180,1,0),"")</f>
      </c>
      <c r="AE180">
        <f>IF(S180=1,MAX(0,MIN(Z180,AA180)-E180),"")</f>
      </c>
      <c r="AF180">
        <f>IF(S180=1,MAX(0,MIN(MIN(Z180,AA180),(AA180-1)+6/24)-E180)+MAX(0,MIN(Z180,AA180)-MAX(E180,(AA180-1)+19/24)),"")</f>
      </c>
      <c r="AG180">
        <f>IF(S180=1,MAX(0,Z180-MAX(E180,AA180)),"")</f>
      </c>
      <c r="AH180">
        <f>IF(S180=1,MAX(0,MIN(Z180,AA180+6/24)-MAX(E180,AA180))+MAX(0,Z180-MAX(MAX(E180,AA180),AA180+19/24)),"")</f>
      </c>
      <c r="AI180">
        <f>IF(S180=1,MAX(0,MIN(F180,AA180)-Z180),"")</f>
      </c>
      <c r="AJ180">
        <f>IF(S180=1,MAX(0,MIN(MIN(F180,AA180),(AA180-1)+6/24)-Z180)+MAX(0,MIN(F180,AA180)-MAX(Z180,(AA180-1)+19/24)),"")</f>
      </c>
      <c r="AK180">
        <f>IF(S180=1,MAX(0,F180-MAX(Z180,AA180)),"")</f>
      </c>
      <c r="AL180">
        <f>IF(S180=1,MAX(0,MIN(F180,AA180+6/24)-MAX(Z180,AA180))+MAX(0,F180-MAX(MAX(Z180,AA180),AA180+19/24)),"")</f>
      </c>
      <c r="AM180">
        <f>IF(S180=1,MAX(0,MIN(Y180,AA180)-X180),"")</f>
      </c>
      <c r="AN180">
        <f>IF(S180=1,MAX(0,MIN(MIN(Y180,AA180),(AA180-1)+6/24)-X180)+MAX(0,MIN(Y180,AA180)-MAX(X180,(AA180-1)+19/24)),"")</f>
      </c>
      <c r="AO180">
        <f>IF(S180=1,MAX(0,Y180-MAX(X180,AA180)),"")</f>
      </c>
      <c r="AP180">
        <f>IF(S180=1,MAX(0,MIN(Y180,AA180+6/24)-MAX(X180,AA180))+MAX(0,Y180-MAX(MAX(X180,AA180),AA180+19/24)),"")</f>
      </c>
      <c r="AQ180">
        <f>IF(S180=1,(AE180-AF180)-AD180*(AM180-AN180),"")</f>
      </c>
      <c r="AR180">
        <f>IF(S180=1,AF180-AD180*AN180,"")</f>
      </c>
      <c r="AS180">
        <f>IF(S180=1,(AI180-AJ180)-(1-AD180)*(AM180-AN180),"")</f>
      </c>
      <c r="AT180">
        <f>IF(S180=1,AJ180-(1-AD180)*AN180,"")</f>
      </c>
      <c r="AU180">
        <f>IF(S180=1,(AG180-AH180)-AD180*(AO180-AP180),"")</f>
      </c>
      <c r="AV180">
        <f>IF(S180=1,AH180-AD180*AP180,"")</f>
      </c>
      <c r="AW180">
        <f>IF(S180=1,(AK180-AL180)-(1-AD180)*(AO180-AP180),"")</f>
      </c>
      <c r="AX180">
        <f>IF(S180=1,AL180-(1-AD180)*AP180,"")</f>
      </c>
    </row>
    <row r="181" spans="1:50" x14ac:dyDescent="0.25">
      <c r="A181" s="14"/>
      <c r="B181" s="14"/>
      <c r="C181" s="15"/>
      <c r="D181" s="10">
        <f>IF(J181="","",J181*(K181*INDEX('Parámetros'!$E$5:$E$7,T181)+L181*INDEX('Parámetros'!$F$5:$F$7,T181)+M181*INDEX('Parámetros'!$G$5:$G$7,T181)+N181*INDEX('Parámetros'!$H$5:$H$7,T181)+O181*INDEX('Parámetros'!$I$5:$I$7,T181)+P181*INDEX('Parámetros'!$J$5:$J$7,T181)+Q181*INDEX('Parámetros'!$K$5:$K$7,T181)+R181*INDEX('Parámetros'!$L$5:$L$7,T181)))</f>
      </c>
      <c r="E181" s="16"/>
      <c r="F181" s="16"/>
      <c r="G181" s="14"/>
      <c r="H181" s="14"/>
      <c r="I181" s="12">
        <f>IF(AND(E181="",F181=""),"",IF(S181=1,(V181-W181)/60,"Revisa entrada y salida"))</f>
      </c>
      <c r="J181" s="13">
        <f>IF(OR(S181&lt;&gt;1,C181=""),"",C181/INDEX('Parámetros'!$D$5:$D$7,T181))</f>
      </c>
      <c r="K181" s="12">
        <f>IF(S181=1,ROUND(1440*((1-AB181)*AS181+(1-AC181)*AW181),0)/60,"")</f>
      </c>
      <c r="L181" s="12">
        <f>IF(S181=1,ROUND(1440*((1-AB181)*AT181+(1-AC181)*AX181),0)/60,"")</f>
      </c>
      <c r="M181" s="12">
        <f>IF(S181=1,ROUND(1440*((1-AB181)*AR181+(1-AC181)*AV181),0)/60,"")</f>
      </c>
      <c r="N181" s="12">
        <f>IF(S181=1,ROUND(1440*(IF(OR(H181="Sí",H181="Si"),AB181*AQ181+AC181*AU181,0)),0)/60,"")</f>
      </c>
      <c r="O181" s="12">
        <f>IF(S181=1,ROUND(1440*(IF(OR(H181="Sí",H181="Si"),0,AB181*AQ181+AC181*AU181)),0)/60,"")</f>
      </c>
      <c r="P181" s="12">
        <f>IF(S181=1,ROUND(1440*(AB181*AR181+AC181*AV181),0)/60,"")</f>
      </c>
      <c r="Q181" s="12">
        <f>IF(S181=1,ROUND(1440*(AB181*AS181+AC181*AW181),0)/60,"")</f>
      </c>
      <c r="R181" s="12">
        <f>IF(S181=1,ROUND(1440*(AB181*AT181+AC181*AX181),0)/60,"")</f>
      </c>
      <c r="S181">
        <f>IF(AND(ISNUMBER(E181),ISNUMBER(F181)),IF(AND(F181&gt;E181,YEAR(E181)=2026,(F181-E181)*1440&lt;=1140),1,0),0)</f>
      </c>
      <c r="T181">
        <f>IF(S181=1,MATCH(INT(E181),'Parámetros'!$A$5:$A$7,1),"")</f>
      </c>
      <c r="U181">
        <f>IF(S181=1,INDEX('Parámetros'!$C$5:$C$7,T181)/24,"")</f>
      </c>
      <c r="V181">
        <f>IF(S181=1,ROUND((F181-E181)*1440,0),"")</f>
      </c>
      <c r="W181">
        <f>IF(S181=1,MIN(N(G181),V181),"")</f>
      </c>
      <c r="X181">
        <f>IF(S181=1,E181+(INT(V181/2)-INT(W181/2))/1440,"")</f>
      </c>
      <c r="Y181">
        <f>IF(S181=1,X181+W181/1440,"")</f>
      </c>
      <c r="Z181">
        <f>IF(S181=1,MIN(F181,IF(E181+U181&lt;=X181,E181+U181,E181+U181+W181/1440)),"")</f>
      </c>
      <c r="AA181">
        <f>IF(S181=1,INT(E181)+1,"")</f>
      </c>
      <c r="AB181">
        <f>IF(S181=1,IF(OR(WEEKDAY(AA181-1)=1,COUNTIF('Festivos 2026'!$A$5:$A$40,AA181-1)&gt;0),1,0),"")</f>
      </c>
      <c r="AC181">
        <f>IF(S181=1,IF(OR(WEEKDAY(AA181)=1,COUNTIF('Festivos 2026'!$A$5:$A$40,AA181)&gt;0),1,0),"")</f>
      </c>
      <c r="AD181">
        <f>IF(S181=1,IF(Y181&lt;=Z181,1,0),"")</f>
      </c>
      <c r="AE181">
        <f>IF(S181=1,MAX(0,MIN(Z181,AA181)-E181),"")</f>
      </c>
      <c r="AF181">
        <f>IF(S181=1,MAX(0,MIN(MIN(Z181,AA181),(AA181-1)+6/24)-E181)+MAX(0,MIN(Z181,AA181)-MAX(E181,(AA181-1)+19/24)),"")</f>
      </c>
      <c r="AG181">
        <f>IF(S181=1,MAX(0,Z181-MAX(E181,AA181)),"")</f>
      </c>
      <c r="AH181">
        <f>IF(S181=1,MAX(0,MIN(Z181,AA181+6/24)-MAX(E181,AA181))+MAX(0,Z181-MAX(MAX(E181,AA181),AA181+19/24)),"")</f>
      </c>
      <c r="AI181">
        <f>IF(S181=1,MAX(0,MIN(F181,AA181)-Z181),"")</f>
      </c>
      <c r="AJ181">
        <f>IF(S181=1,MAX(0,MIN(MIN(F181,AA181),(AA181-1)+6/24)-Z181)+MAX(0,MIN(F181,AA181)-MAX(Z181,(AA181-1)+19/24)),"")</f>
      </c>
      <c r="AK181">
        <f>IF(S181=1,MAX(0,F181-MAX(Z181,AA181)),"")</f>
      </c>
      <c r="AL181">
        <f>IF(S181=1,MAX(0,MIN(F181,AA181+6/24)-MAX(Z181,AA181))+MAX(0,F181-MAX(MAX(Z181,AA181),AA181+19/24)),"")</f>
      </c>
      <c r="AM181">
        <f>IF(S181=1,MAX(0,MIN(Y181,AA181)-X181),"")</f>
      </c>
      <c r="AN181">
        <f>IF(S181=1,MAX(0,MIN(MIN(Y181,AA181),(AA181-1)+6/24)-X181)+MAX(0,MIN(Y181,AA181)-MAX(X181,(AA181-1)+19/24)),"")</f>
      </c>
      <c r="AO181">
        <f>IF(S181=1,MAX(0,Y181-MAX(X181,AA181)),"")</f>
      </c>
      <c r="AP181">
        <f>IF(S181=1,MAX(0,MIN(Y181,AA181+6/24)-MAX(X181,AA181))+MAX(0,Y181-MAX(MAX(X181,AA181),AA181+19/24)),"")</f>
      </c>
      <c r="AQ181">
        <f>IF(S181=1,(AE181-AF181)-AD181*(AM181-AN181),"")</f>
      </c>
      <c r="AR181">
        <f>IF(S181=1,AF181-AD181*AN181,"")</f>
      </c>
      <c r="AS181">
        <f>IF(S181=1,(AI181-AJ181)-(1-AD181)*(AM181-AN181),"")</f>
      </c>
      <c r="AT181">
        <f>IF(S181=1,AJ181-(1-AD181)*AN181,"")</f>
      </c>
      <c r="AU181">
        <f>IF(S181=1,(AG181-AH181)-AD181*(AO181-AP181),"")</f>
      </c>
      <c r="AV181">
        <f>IF(S181=1,AH181-AD181*AP181,"")</f>
      </c>
      <c r="AW181">
        <f>IF(S181=1,(AK181-AL181)-(1-AD181)*(AO181-AP181),"")</f>
      </c>
      <c r="AX181">
        <f>IF(S181=1,AL181-(1-AD181)*AP181,"")</f>
      </c>
    </row>
    <row r="182" spans="1:50" x14ac:dyDescent="0.25">
      <c r="A182" s="14"/>
      <c r="B182" s="14"/>
      <c r="C182" s="15"/>
      <c r="D182" s="10">
        <f>IF(J182="","",J182*(K182*INDEX('Parámetros'!$E$5:$E$7,T182)+L182*INDEX('Parámetros'!$F$5:$F$7,T182)+M182*INDEX('Parámetros'!$G$5:$G$7,T182)+N182*INDEX('Parámetros'!$H$5:$H$7,T182)+O182*INDEX('Parámetros'!$I$5:$I$7,T182)+P182*INDEX('Parámetros'!$J$5:$J$7,T182)+Q182*INDEX('Parámetros'!$K$5:$K$7,T182)+R182*INDEX('Parámetros'!$L$5:$L$7,T182)))</f>
      </c>
      <c r="E182" s="16"/>
      <c r="F182" s="16"/>
      <c r="G182" s="14"/>
      <c r="H182" s="14"/>
      <c r="I182" s="12">
        <f>IF(AND(E182="",F182=""),"",IF(S182=1,(V182-W182)/60,"Revisa entrada y salida"))</f>
      </c>
      <c r="J182" s="13">
        <f>IF(OR(S182&lt;&gt;1,C182=""),"",C182/INDEX('Parámetros'!$D$5:$D$7,T182))</f>
      </c>
      <c r="K182" s="12">
        <f>IF(S182=1,ROUND(1440*((1-AB182)*AS182+(1-AC182)*AW182),0)/60,"")</f>
      </c>
      <c r="L182" s="12">
        <f>IF(S182=1,ROUND(1440*((1-AB182)*AT182+(1-AC182)*AX182),0)/60,"")</f>
      </c>
      <c r="M182" s="12">
        <f>IF(S182=1,ROUND(1440*((1-AB182)*AR182+(1-AC182)*AV182),0)/60,"")</f>
      </c>
      <c r="N182" s="12">
        <f>IF(S182=1,ROUND(1440*(IF(OR(H182="Sí",H182="Si"),AB182*AQ182+AC182*AU182,0)),0)/60,"")</f>
      </c>
      <c r="O182" s="12">
        <f>IF(S182=1,ROUND(1440*(IF(OR(H182="Sí",H182="Si"),0,AB182*AQ182+AC182*AU182)),0)/60,"")</f>
      </c>
      <c r="P182" s="12">
        <f>IF(S182=1,ROUND(1440*(AB182*AR182+AC182*AV182),0)/60,"")</f>
      </c>
      <c r="Q182" s="12">
        <f>IF(S182=1,ROUND(1440*(AB182*AS182+AC182*AW182),0)/60,"")</f>
      </c>
      <c r="R182" s="12">
        <f>IF(S182=1,ROUND(1440*(AB182*AT182+AC182*AX182),0)/60,"")</f>
      </c>
      <c r="S182">
        <f>IF(AND(ISNUMBER(E182),ISNUMBER(F182)),IF(AND(F182&gt;E182,YEAR(E182)=2026,(F182-E182)*1440&lt;=1140),1,0),0)</f>
      </c>
      <c r="T182">
        <f>IF(S182=1,MATCH(INT(E182),'Parámetros'!$A$5:$A$7,1),"")</f>
      </c>
      <c r="U182">
        <f>IF(S182=1,INDEX('Parámetros'!$C$5:$C$7,T182)/24,"")</f>
      </c>
      <c r="V182">
        <f>IF(S182=1,ROUND((F182-E182)*1440,0),"")</f>
      </c>
      <c r="W182">
        <f>IF(S182=1,MIN(N(G182),V182),"")</f>
      </c>
      <c r="X182">
        <f>IF(S182=1,E182+(INT(V182/2)-INT(W182/2))/1440,"")</f>
      </c>
      <c r="Y182">
        <f>IF(S182=1,X182+W182/1440,"")</f>
      </c>
      <c r="Z182">
        <f>IF(S182=1,MIN(F182,IF(E182+U182&lt;=X182,E182+U182,E182+U182+W182/1440)),"")</f>
      </c>
      <c r="AA182">
        <f>IF(S182=1,INT(E182)+1,"")</f>
      </c>
      <c r="AB182">
        <f>IF(S182=1,IF(OR(WEEKDAY(AA182-1)=1,COUNTIF('Festivos 2026'!$A$5:$A$40,AA182-1)&gt;0),1,0),"")</f>
      </c>
      <c r="AC182">
        <f>IF(S182=1,IF(OR(WEEKDAY(AA182)=1,COUNTIF('Festivos 2026'!$A$5:$A$40,AA182)&gt;0),1,0),"")</f>
      </c>
      <c r="AD182">
        <f>IF(S182=1,IF(Y182&lt;=Z182,1,0),"")</f>
      </c>
      <c r="AE182">
        <f>IF(S182=1,MAX(0,MIN(Z182,AA182)-E182),"")</f>
      </c>
      <c r="AF182">
        <f>IF(S182=1,MAX(0,MIN(MIN(Z182,AA182),(AA182-1)+6/24)-E182)+MAX(0,MIN(Z182,AA182)-MAX(E182,(AA182-1)+19/24)),"")</f>
      </c>
      <c r="AG182">
        <f>IF(S182=1,MAX(0,Z182-MAX(E182,AA182)),"")</f>
      </c>
      <c r="AH182">
        <f>IF(S182=1,MAX(0,MIN(Z182,AA182+6/24)-MAX(E182,AA182))+MAX(0,Z182-MAX(MAX(E182,AA182),AA182+19/24)),"")</f>
      </c>
      <c r="AI182">
        <f>IF(S182=1,MAX(0,MIN(F182,AA182)-Z182),"")</f>
      </c>
      <c r="AJ182">
        <f>IF(S182=1,MAX(0,MIN(MIN(F182,AA182),(AA182-1)+6/24)-Z182)+MAX(0,MIN(F182,AA182)-MAX(Z182,(AA182-1)+19/24)),"")</f>
      </c>
      <c r="AK182">
        <f>IF(S182=1,MAX(0,F182-MAX(Z182,AA182)),"")</f>
      </c>
      <c r="AL182">
        <f>IF(S182=1,MAX(0,MIN(F182,AA182+6/24)-MAX(Z182,AA182))+MAX(0,F182-MAX(MAX(Z182,AA182),AA182+19/24)),"")</f>
      </c>
      <c r="AM182">
        <f>IF(S182=1,MAX(0,MIN(Y182,AA182)-X182),"")</f>
      </c>
      <c r="AN182">
        <f>IF(S182=1,MAX(0,MIN(MIN(Y182,AA182),(AA182-1)+6/24)-X182)+MAX(0,MIN(Y182,AA182)-MAX(X182,(AA182-1)+19/24)),"")</f>
      </c>
      <c r="AO182">
        <f>IF(S182=1,MAX(0,Y182-MAX(X182,AA182)),"")</f>
      </c>
      <c r="AP182">
        <f>IF(S182=1,MAX(0,MIN(Y182,AA182+6/24)-MAX(X182,AA182))+MAX(0,Y182-MAX(MAX(X182,AA182),AA182+19/24)),"")</f>
      </c>
      <c r="AQ182">
        <f>IF(S182=1,(AE182-AF182)-AD182*(AM182-AN182),"")</f>
      </c>
      <c r="AR182">
        <f>IF(S182=1,AF182-AD182*AN182,"")</f>
      </c>
      <c r="AS182">
        <f>IF(S182=1,(AI182-AJ182)-(1-AD182)*(AM182-AN182),"")</f>
      </c>
      <c r="AT182">
        <f>IF(S182=1,AJ182-(1-AD182)*AN182,"")</f>
      </c>
      <c r="AU182">
        <f>IF(S182=1,(AG182-AH182)-AD182*(AO182-AP182),"")</f>
      </c>
      <c r="AV182">
        <f>IF(S182=1,AH182-AD182*AP182,"")</f>
      </c>
      <c r="AW182">
        <f>IF(S182=1,(AK182-AL182)-(1-AD182)*(AO182-AP182),"")</f>
      </c>
      <c r="AX182">
        <f>IF(S182=1,AL182-(1-AD182)*AP182,"")</f>
      </c>
    </row>
    <row r="183" spans="1:50" x14ac:dyDescent="0.25">
      <c r="A183" s="14"/>
      <c r="B183" s="14"/>
      <c r="C183" s="15"/>
      <c r="D183" s="10">
        <f>IF(J183="","",J183*(K183*INDEX('Parámetros'!$E$5:$E$7,T183)+L183*INDEX('Parámetros'!$F$5:$F$7,T183)+M183*INDEX('Parámetros'!$G$5:$G$7,T183)+N183*INDEX('Parámetros'!$H$5:$H$7,T183)+O183*INDEX('Parámetros'!$I$5:$I$7,T183)+P183*INDEX('Parámetros'!$J$5:$J$7,T183)+Q183*INDEX('Parámetros'!$K$5:$K$7,T183)+R183*INDEX('Parámetros'!$L$5:$L$7,T183)))</f>
      </c>
      <c r="E183" s="16"/>
      <c r="F183" s="16"/>
      <c r="G183" s="14"/>
      <c r="H183" s="14"/>
      <c r="I183" s="12">
        <f>IF(AND(E183="",F183=""),"",IF(S183=1,(V183-W183)/60,"Revisa entrada y salida"))</f>
      </c>
      <c r="J183" s="13">
        <f>IF(OR(S183&lt;&gt;1,C183=""),"",C183/INDEX('Parámetros'!$D$5:$D$7,T183))</f>
      </c>
      <c r="K183" s="12">
        <f>IF(S183=1,ROUND(1440*((1-AB183)*AS183+(1-AC183)*AW183),0)/60,"")</f>
      </c>
      <c r="L183" s="12">
        <f>IF(S183=1,ROUND(1440*((1-AB183)*AT183+(1-AC183)*AX183),0)/60,"")</f>
      </c>
      <c r="M183" s="12">
        <f>IF(S183=1,ROUND(1440*((1-AB183)*AR183+(1-AC183)*AV183),0)/60,"")</f>
      </c>
      <c r="N183" s="12">
        <f>IF(S183=1,ROUND(1440*(IF(OR(H183="Sí",H183="Si"),AB183*AQ183+AC183*AU183,0)),0)/60,"")</f>
      </c>
      <c r="O183" s="12">
        <f>IF(S183=1,ROUND(1440*(IF(OR(H183="Sí",H183="Si"),0,AB183*AQ183+AC183*AU183)),0)/60,"")</f>
      </c>
      <c r="P183" s="12">
        <f>IF(S183=1,ROUND(1440*(AB183*AR183+AC183*AV183),0)/60,"")</f>
      </c>
      <c r="Q183" s="12">
        <f>IF(S183=1,ROUND(1440*(AB183*AS183+AC183*AW183),0)/60,"")</f>
      </c>
      <c r="R183" s="12">
        <f>IF(S183=1,ROUND(1440*(AB183*AT183+AC183*AX183),0)/60,"")</f>
      </c>
      <c r="S183">
        <f>IF(AND(ISNUMBER(E183),ISNUMBER(F183)),IF(AND(F183&gt;E183,YEAR(E183)=2026,(F183-E183)*1440&lt;=1140),1,0),0)</f>
      </c>
      <c r="T183">
        <f>IF(S183=1,MATCH(INT(E183),'Parámetros'!$A$5:$A$7,1),"")</f>
      </c>
      <c r="U183">
        <f>IF(S183=1,INDEX('Parámetros'!$C$5:$C$7,T183)/24,"")</f>
      </c>
      <c r="V183">
        <f>IF(S183=1,ROUND((F183-E183)*1440,0),"")</f>
      </c>
      <c r="W183">
        <f>IF(S183=1,MIN(N(G183),V183),"")</f>
      </c>
      <c r="X183">
        <f>IF(S183=1,E183+(INT(V183/2)-INT(W183/2))/1440,"")</f>
      </c>
      <c r="Y183">
        <f>IF(S183=1,X183+W183/1440,"")</f>
      </c>
      <c r="Z183">
        <f>IF(S183=1,MIN(F183,IF(E183+U183&lt;=X183,E183+U183,E183+U183+W183/1440)),"")</f>
      </c>
      <c r="AA183">
        <f>IF(S183=1,INT(E183)+1,"")</f>
      </c>
      <c r="AB183">
        <f>IF(S183=1,IF(OR(WEEKDAY(AA183-1)=1,COUNTIF('Festivos 2026'!$A$5:$A$40,AA183-1)&gt;0),1,0),"")</f>
      </c>
      <c r="AC183">
        <f>IF(S183=1,IF(OR(WEEKDAY(AA183)=1,COUNTIF('Festivos 2026'!$A$5:$A$40,AA183)&gt;0),1,0),"")</f>
      </c>
      <c r="AD183">
        <f>IF(S183=1,IF(Y183&lt;=Z183,1,0),"")</f>
      </c>
      <c r="AE183">
        <f>IF(S183=1,MAX(0,MIN(Z183,AA183)-E183),"")</f>
      </c>
      <c r="AF183">
        <f>IF(S183=1,MAX(0,MIN(MIN(Z183,AA183),(AA183-1)+6/24)-E183)+MAX(0,MIN(Z183,AA183)-MAX(E183,(AA183-1)+19/24)),"")</f>
      </c>
      <c r="AG183">
        <f>IF(S183=1,MAX(0,Z183-MAX(E183,AA183)),"")</f>
      </c>
      <c r="AH183">
        <f>IF(S183=1,MAX(0,MIN(Z183,AA183+6/24)-MAX(E183,AA183))+MAX(0,Z183-MAX(MAX(E183,AA183),AA183+19/24)),"")</f>
      </c>
      <c r="AI183">
        <f>IF(S183=1,MAX(0,MIN(F183,AA183)-Z183),"")</f>
      </c>
      <c r="AJ183">
        <f>IF(S183=1,MAX(0,MIN(MIN(F183,AA183),(AA183-1)+6/24)-Z183)+MAX(0,MIN(F183,AA183)-MAX(Z183,(AA183-1)+19/24)),"")</f>
      </c>
      <c r="AK183">
        <f>IF(S183=1,MAX(0,F183-MAX(Z183,AA183)),"")</f>
      </c>
      <c r="AL183">
        <f>IF(S183=1,MAX(0,MIN(F183,AA183+6/24)-MAX(Z183,AA183))+MAX(0,F183-MAX(MAX(Z183,AA183),AA183+19/24)),"")</f>
      </c>
      <c r="AM183">
        <f>IF(S183=1,MAX(0,MIN(Y183,AA183)-X183),"")</f>
      </c>
      <c r="AN183">
        <f>IF(S183=1,MAX(0,MIN(MIN(Y183,AA183),(AA183-1)+6/24)-X183)+MAX(0,MIN(Y183,AA183)-MAX(X183,(AA183-1)+19/24)),"")</f>
      </c>
      <c r="AO183">
        <f>IF(S183=1,MAX(0,Y183-MAX(X183,AA183)),"")</f>
      </c>
      <c r="AP183">
        <f>IF(S183=1,MAX(0,MIN(Y183,AA183+6/24)-MAX(X183,AA183))+MAX(0,Y183-MAX(MAX(X183,AA183),AA183+19/24)),"")</f>
      </c>
      <c r="AQ183">
        <f>IF(S183=1,(AE183-AF183)-AD183*(AM183-AN183),"")</f>
      </c>
      <c r="AR183">
        <f>IF(S183=1,AF183-AD183*AN183,"")</f>
      </c>
      <c r="AS183">
        <f>IF(S183=1,(AI183-AJ183)-(1-AD183)*(AM183-AN183),"")</f>
      </c>
      <c r="AT183">
        <f>IF(S183=1,AJ183-(1-AD183)*AN183,"")</f>
      </c>
      <c r="AU183">
        <f>IF(S183=1,(AG183-AH183)-AD183*(AO183-AP183),"")</f>
      </c>
      <c r="AV183">
        <f>IF(S183=1,AH183-AD183*AP183,"")</f>
      </c>
      <c r="AW183">
        <f>IF(S183=1,(AK183-AL183)-(1-AD183)*(AO183-AP183),"")</f>
      </c>
      <c r="AX183">
        <f>IF(S183=1,AL183-(1-AD183)*AP183,"")</f>
      </c>
    </row>
    <row r="184" spans="1:50" x14ac:dyDescent="0.25">
      <c r="A184" s="14"/>
      <c r="B184" s="14"/>
      <c r="C184" s="15"/>
      <c r="D184" s="10">
        <f>IF(J184="","",J184*(K184*INDEX('Parámetros'!$E$5:$E$7,T184)+L184*INDEX('Parámetros'!$F$5:$F$7,T184)+M184*INDEX('Parámetros'!$G$5:$G$7,T184)+N184*INDEX('Parámetros'!$H$5:$H$7,T184)+O184*INDEX('Parámetros'!$I$5:$I$7,T184)+P184*INDEX('Parámetros'!$J$5:$J$7,T184)+Q184*INDEX('Parámetros'!$K$5:$K$7,T184)+R184*INDEX('Parámetros'!$L$5:$L$7,T184)))</f>
      </c>
      <c r="E184" s="16"/>
      <c r="F184" s="16"/>
      <c r="G184" s="14"/>
      <c r="H184" s="14"/>
      <c r="I184" s="12">
        <f>IF(AND(E184="",F184=""),"",IF(S184=1,(V184-W184)/60,"Revisa entrada y salida"))</f>
      </c>
      <c r="J184" s="13">
        <f>IF(OR(S184&lt;&gt;1,C184=""),"",C184/INDEX('Parámetros'!$D$5:$D$7,T184))</f>
      </c>
      <c r="K184" s="12">
        <f>IF(S184=1,ROUND(1440*((1-AB184)*AS184+(1-AC184)*AW184),0)/60,"")</f>
      </c>
      <c r="L184" s="12">
        <f>IF(S184=1,ROUND(1440*((1-AB184)*AT184+(1-AC184)*AX184),0)/60,"")</f>
      </c>
      <c r="M184" s="12">
        <f>IF(S184=1,ROUND(1440*((1-AB184)*AR184+(1-AC184)*AV184),0)/60,"")</f>
      </c>
      <c r="N184" s="12">
        <f>IF(S184=1,ROUND(1440*(IF(OR(H184="Sí",H184="Si"),AB184*AQ184+AC184*AU184,0)),0)/60,"")</f>
      </c>
      <c r="O184" s="12">
        <f>IF(S184=1,ROUND(1440*(IF(OR(H184="Sí",H184="Si"),0,AB184*AQ184+AC184*AU184)),0)/60,"")</f>
      </c>
      <c r="P184" s="12">
        <f>IF(S184=1,ROUND(1440*(AB184*AR184+AC184*AV184),0)/60,"")</f>
      </c>
      <c r="Q184" s="12">
        <f>IF(S184=1,ROUND(1440*(AB184*AS184+AC184*AW184),0)/60,"")</f>
      </c>
      <c r="R184" s="12">
        <f>IF(S184=1,ROUND(1440*(AB184*AT184+AC184*AX184),0)/60,"")</f>
      </c>
      <c r="S184">
        <f>IF(AND(ISNUMBER(E184),ISNUMBER(F184)),IF(AND(F184&gt;E184,YEAR(E184)=2026,(F184-E184)*1440&lt;=1140),1,0),0)</f>
      </c>
      <c r="T184">
        <f>IF(S184=1,MATCH(INT(E184),'Parámetros'!$A$5:$A$7,1),"")</f>
      </c>
      <c r="U184">
        <f>IF(S184=1,INDEX('Parámetros'!$C$5:$C$7,T184)/24,"")</f>
      </c>
      <c r="V184">
        <f>IF(S184=1,ROUND((F184-E184)*1440,0),"")</f>
      </c>
      <c r="W184">
        <f>IF(S184=1,MIN(N(G184),V184),"")</f>
      </c>
      <c r="X184">
        <f>IF(S184=1,E184+(INT(V184/2)-INT(W184/2))/1440,"")</f>
      </c>
      <c r="Y184">
        <f>IF(S184=1,X184+W184/1440,"")</f>
      </c>
      <c r="Z184">
        <f>IF(S184=1,MIN(F184,IF(E184+U184&lt;=X184,E184+U184,E184+U184+W184/1440)),"")</f>
      </c>
      <c r="AA184">
        <f>IF(S184=1,INT(E184)+1,"")</f>
      </c>
      <c r="AB184">
        <f>IF(S184=1,IF(OR(WEEKDAY(AA184-1)=1,COUNTIF('Festivos 2026'!$A$5:$A$40,AA184-1)&gt;0),1,0),"")</f>
      </c>
      <c r="AC184">
        <f>IF(S184=1,IF(OR(WEEKDAY(AA184)=1,COUNTIF('Festivos 2026'!$A$5:$A$40,AA184)&gt;0),1,0),"")</f>
      </c>
      <c r="AD184">
        <f>IF(S184=1,IF(Y184&lt;=Z184,1,0),"")</f>
      </c>
      <c r="AE184">
        <f>IF(S184=1,MAX(0,MIN(Z184,AA184)-E184),"")</f>
      </c>
      <c r="AF184">
        <f>IF(S184=1,MAX(0,MIN(MIN(Z184,AA184),(AA184-1)+6/24)-E184)+MAX(0,MIN(Z184,AA184)-MAX(E184,(AA184-1)+19/24)),"")</f>
      </c>
      <c r="AG184">
        <f>IF(S184=1,MAX(0,Z184-MAX(E184,AA184)),"")</f>
      </c>
      <c r="AH184">
        <f>IF(S184=1,MAX(0,MIN(Z184,AA184+6/24)-MAX(E184,AA184))+MAX(0,Z184-MAX(MAX(E184,AA184),AA184+19/24)),"")</f>
      </c>
      <c r="AI184">
        <f>IF(S184=1,MAX(0,MIN(F184,AA184)-Z184),"")</f>
      </c>
      <c r="AJ184">
        <f>IF(S184=1,MAX(0,MIN(MIN(F184,AA184),(AA184-1)+6/24)-Z184)+MAX(0,MIN(F184,AA184)-MAX(Z184,(AA184-1)+19/24)),"")</f>
      </c>
      <c r="AK184">
        <f>IF(S184=1,MAX(0,F184-MAX(Z184,AA184)),"")</f>
      </c>
      <c r="AL184">
        <f>IF(S184=1,MAX(0,MIN(F184,AA184+6/24)-MAX(Z184,AA184))+MAX(0,F184-MAX(MAX(Z184,AA184),AA184+19/24)),"")</f>
      </c>
      <c r="AM184">
        <f>IF(S184=1,MAX(0,MIN(Y184,AA184)-X184),"")</f>
      </c>
      <c r="AN184">
        <f>IF(S184=1,MAX(0,MIN(MIN(Y184,AA184),(AA184-1)+6/24)-X184)+MAX(0,MIN(Y184,AA184)-MAX(X184,(AA184-1)+19/24)),"")</f>
      </c>
      <c r="AO184">
        <f>IF(S184=1,MAX(0,Y184-MAX(X184,AA184)),"")</f>
      </c>
      <c r="AP184">
        <f>IF(S184=1,MAX(0,MIN(Y184,AA184+6/24)-MAX(X184,AA184))+MAX(0,Y184-MAX(MAX(X184,AA184),AA184+19/24)),"")</f>
      </c>
      <c r="AQ184">
        <f>IF(S184=1,(AE184-AF184)-AD184*(AM184-AN184),"")</f>
      </c>
      <c r="AR184">
        <f>IF(S184=1,AF184-AD184*AN184,"")</f>
      </c>
      <c r="AS184">
        <f>IF(S184=1,(AI184-AJ184)-(1-AD184)*(AM184-AN184),"")</f>
      </c>
      <c r="AT184">
        <f>IF(S184=1,AJ184-(1-AD184)*AN184,"")</f>
      </c>
      <c r="AU184">
        <f>IF(S184=1,(AG184-AH184)-AD184*(AO184-AP184),"")</f>
      </c>
      <c r="AV184">
        <f>IF(S184=1,AH184-AD184*AP184,"")</f>
      </c>
      <c r="AW184">
        <f>IF(S184=1,(AK184-AL184)-(1-AD184)*(AO184-AP184),"")</f>
      </c>
      <c r="AX184">
        <f>IF(S184=1,AL184-(1-AD184)*AP184,"")</f>
      </c>
    </row>
    <row r="185" spans="1:50" x14ac:dyDescent="0.25">
      <c r="A185" s="14"/>
      <c r="B185" s="14"/>
      <c r="C185" s="15"/>
      <c r="D185" s="10">
        <f>IF(J185="","",J185*(K185*INDEX('Parámetros'!$E$5:$E$7,T185)+L185*INDEX('Parámetros'!$F$5:$F$7,T185)+M185*INDEX('Parámetros'!$G$5:$G$7,T185)+N185*INDEX('Parámetros'!$H$5:$H$7,T185)+O185*INDEX('Parámetros'!$I$5:$I$7,T185)+P185*INDEX('Parámetros'!$J$5:$J$7,T185)+Q185*INDEX('Parámetros'!$K$5:$K$7,T185)+R185*INDEX('Parámetros'!$L$5:$L$7,T185)))</f>
      </c>
      <c r="E185" s="16"/>
      <c r="F185" s="16"/>
      <c r="G185" s="14"/>
      <c r="H185" s="14"/>
      <c r="I185" s="12">
        <f>IF(AND(E185="",F185=""),"",IF(S185=1,(V185-W185)/60,"Revisa entrada y salida"))</f>
      </c>
      <c r="J185" s="13">
        <f>IF(OR(S185&lt;&gt;1,C185=""),"",C185/INDEX('Parámetros'!$D$5:$D$7,T185))</f>
      </c>
      <c r="K185" s="12">
        <f>IF(S185=1,ROUND(1440*((1-AB185)*AS185+(1-AC185)*AW185),0)/60,"")</f>
      </c>
      <c r="L185" s="12">
        <f>IF(S185=1,ROUND(1440*((1-AB185)*AT185+(1-AC185)*AX185),0)/60,"")</f>
      </c>
      <c r="M185" s="12">
        <f>IF(S185=1,ROUND(1440*((1-AB185)*AR185+(1-AC185)*AV185),0)/60,"")</f>
      </c>
      <c r="N185" s="12">
        <f>IF(S185=1,ROUND(1440*(IF(OR(H185="Sí",H185="Si"),AB185*AQ185+AC185*AU185,0)),0)/60,"")</f>
      </c>
      <c r="O185" s="12">
        <f>IF(S185=1,ROUND(1440*(IF(OR(H185="Sí",H185="Si"),0,AB185*AQ185+AC185*AU185)),0)/60,"")</f>
      </c>
      <c r="P185" s="12">
        <f>IF(S185=1,ROUND(1440*(AB185*AR185+AC185*AV185),0)/60,"")</f>
      </c>
      <c r="Q185" s="12">
        <f>IF(S185=1,ROUND(1440*(AB185*AS185+AC185*AW185),0)/60,"")</f>
      </c>
      <c r="R185" s="12">
        <f>IF(S185=1,ROUND(1440*(AB185*AT185+AC185*AX185),0)/60,"")</f>
      </c>
      <c r="S185">
        <f>IF(AND(ISNUMBER(E185),ISNUMBER(F185)),IF(AND(F185&gt;E185,YEAR(E185)=2026,(F185-E185)*1440&lt;=1140),1,0),0)</f>
      </c>
      <c r="T185">
        <f>IF(S185=1,MATCH(INT(E185),'Parámetros'!$A$5:$A$7,1),"")</f>
      </c>
      <c r="U185">
        <f>IF(S185=1,INDEX('Parámetros'!$C$5:$C$7,T185)/24,"")</f>
      </c>
      <c r="V185">
        <f>IF(S185=1,ROUND((F185-E185)*1440,0),"")</f>
      </c>
      <c r="W185">
        <f>IF(S185=1,MIN(N(G185),V185),"")</f>
      </c>
      <c r="X185">
        <f>IF(S185=1,E185+(INT(V185/2)-INT(W185/2))/1440,"")</f>
      </c>
      <c r="Y185">
        <f>IF(S185=1,X185+W185/1440,"")</f>
      </c>
      <c r="Z185">
        <f>IF(S185=1,MIN(F185,IF(E185+U185&lt;=X185,E185+U185,E185+U185+W185/1440)),"")</f>
      </c>
      <c r="AA185">
        <f>IF(S185=1,INT(E185)+1,"")</f>
      </c>
      <c r="AB185">
        <f>IF(S185=1,IF(OR(WEEKDAY(AA185-1)=1,COUNTIF('Festivos 2026'!$A$5:$A$40,AA185-1)&gt;0),1,0),"")</f>
      </c>
      <c r="AC185">
        <f>IF(S185=1,IF(OR(WEEKDAY(AA185)=1,COUNTIF('Festivos 2026'!$A$5:$A$40,AA185)&gt;0),1,0),"")</f>
      </c>
      <c r="AD185">
        <f>IF(S185=1,IF(Y185&lt;=Z185,1,0),"")</f>
      </c>
      <c r="AE185">
        <f>IF(S185=1,MAX(0,MIN(Z185,AA185)-E185),"")</f>
      </c>
      <c r="AF185">
        <f>IF(S185=1,MAX(0,MIN(MIN(Z185,AA185),(AA185-1)+6/24)-E185)+MAX(0,MIN(Z185,AA185)-MAX(E185,(AA185-1)+19/24)),"")</f>
      </c>
      <c r="AG185">
        <f>IF(S185=1,MAX(0,Z185-MAX(E185,AA185)),"")</f>
      </c>
      <c r="AH185">
        <f>IF(S185=1,MAX(0,MIN(Z185,AA185+6/24)-MAX(E185,AA185))+MAX(0,Z185-MAX(MAX(E185,AA185),AA185+19/24)),"")</f>
      </c>
      <c r="AI185">
        <f>IF(S185=1,MAX(0,MIN(F185,AA185)-Z185),"")</f>
      </c>
      <c r="AJ185">
        <f>IF(S185=1,MAX(0,MIN(MIN(F185,AA185),(AA185-1)+6/24)-Z185)+MAX(0,MIN(F185,AA185)-MAX(Z185,(AA185-1)+19/24)),"")</f>
      </c>
      <c r="AK185">
        <f>IF(S185=1,MAX(0,F185-MAX(Z185,AA185)),"")</f>
      </c>
      <c r="AL185">
        <f>IF(S185=1,MAX(0,MIN(F185,AA185+6/24)-MAX(Z185,AA185))+MAX(0,F185-MAX(MAX(Z185,AA185),AA185+19/24)),"")</f>
      </c>
      <c r="AM185">
        <f>IF(S185=1,MAX(0,MIN(Y185,AA185)-X185),"")</f>
      </c>
      <c r="AN185">
        <f>IF(S185=1,MAX(0,MIN(MIN(Y185,AA185),(AA185-1)+6/24)-X185)+MAX(0,MIN(Y185,AA185)-MAX(X185,(AA185-1)+19/24)),"")</f>
      </c>
      <c r="AO185">
        <f>IF(S185=1,MAX(0,Y185-MAX(X185,AA185)),"")</f>
      </c>
      <c r="AP185">
        <f>IF(S185=1,MAX(0,MIN(Y185,AA185+6/24)-MAX(X185,AA185))+MAX(0,Y185-MAX(MAX(X185,AA185),AA185+19/24)),"")</f>
      </c>
      <c r="AQ185">
        <f>IF(S185=1,(AE185-AF185)-AD185*(AM185-AN185),"")</f>
      </c>
      <c r="AR185">
        <f>IF(S185=1,AF185-AD185*AN185,"")</f>
      </c>
      <c r="AS185">
        <f>IF(S185=1,(AI185-AJ185)-(1-AD185)*(AM185-AN185),"")</f>
      </c>
      <c r="AT185">
        <f>IF(S185=1,AJ185-(1-AD185)*AN185,"")</f>
      </c>
      <c r="AU185">
        <f>IF(S185=1,(AG185-AH185)-AD185*(AO185-AP185),"")</f>
      </c>
      <c r="AV185">
        <f>IF(S185=1,AH185-AD185*AP185,"")</f>
      </c>
      <c r="AW185">
        <f>IF(S185=1,(AK185-AL185)-(1-AD185)*(AO185-AP185),"")</f>
      </c>
      <c r="AX185">
        <f>IF(S185=1,AL185-(1-AD185)*AP185,"")</f>
      </c>
    </row>
    <row r="186" spans="1:50" x14ac:dyDescent="0.25">
      <c r="A186" s="14"/>
      <c r="B186" s="14"/>
      <c r="C186" s="15"/>
      <c r="D186" s="10">
        <f>IF(J186="","",J186*(K186*INDEX('Parámetros'!$E$5:$E$7,T186)+L186*INDEX('Parámetros'!$F$5:$F$7,T186)+M186*INDEX('Parámetros'!$G$5:$G$7,T186)+N186*INDEX('Parámetros'!$H$5:$H$7,T186)+O186*INDEX('Parámetros'!$I$5:$I$7,T186)+P186*INDEX('Parámetros'!$J$5:$J$7,T186)+Q186*INDEX('Parámetros'!$K$5:$K$7,T186)+R186*INDEX('Parámetros'!$L$5:$L$7,T186)))</f>
      </c>
      <c r="E186" s="16"/>
      <c r="F186" s="16"/>
      <c r="G186" s="14"/>
      <c r="H186" s="14"/>
      <c r="I186" s="12">
        <f>IF(AND(E186="",F186=""),"",IF(S186=1,(V186-W186)/60,"Revisa entrada y salida"))</f>
      </c>
      <c r="J186" s="13">
        <f>IF(OR(S186&lt;&gt;1,C186=""),"",C186/INDEX('Parámetros'!$D$5:$D$7,T186))</f>
      </c>
      <c r="K186" s="12">
        <f>IF(S186=1,ROUND(1440*((1-AB186)*AS186+(1-AC186)*AW186),0)/60,"")</f>
      </c>
      <c r="L186" s="12">
        <f>IF(S186=1,ROUND(1440*((1-AB186)*AT186+(1-AC186)*AX186),0)/60,"")</f>
      </c>
      <c r="M186" s="12">
        <f>IF(S186=1,ROUND(1440*((1-AB186)*AR186+(1-AC186)*AV186),0)/60,"")</f>
      </c>
      <c r="N186" s="12">
        <f>IF(S186=1,ROUND(1440*(IF(OR(H186="Sí",H186="Si"),AB186*AQ186+AC186*AU186,0)),0)/60,"")</f>
      </c>
      <c r="O186" s="12">
        <f>IF(S186=1,ROUND(1440*(IF(OR(H186="Sí",H186="Si"),0,AB186*AQ186+AC186*AU186)),0)/60,"")</f>
      </c>
      <c r="P186" s="12">
        <f>IF(S186=1,ROUND(1440*(AB186*AR186+AC186*AV186),0)/60,"")</f>
      </c>
      <c r="Q186" s="12">
        <f>IF(S186=1,ROUND(1440*(AB186*AS186+AC186*AW186),0)/60,"")</f>
      </c>
      <c r="R186" s="12">
        <f>IF(S186=1,ROUND(1440*(AB186*AT186+AC186*AX186),0)/60,"")</f>
      </c>
      <c r="S186">
        <f>IF(AND(ISNUMBER(E186),ISNUMBER(F186)),IF(AND(F186&gt;E186,YEAR(E186)=2026,(F186-E186)*1440&lt;=1140),1,0),0)</f>
      </c>
      <c r="T186">
        <f>IF(S186=1,MATCH(INT(E186),'Parámetros'!$A$5:$A$7,1),"")</f>
      </c>
      <c r="U186">
        <f>IF(S186=1,INDEX('Parámetros'!$C$5:$C$7,T186)/24,"")</f>
      </c>
      <c r="V186">
        <f>IF(S186=1,ROUND((F186-E186)*1440,0),"")</f>
      </c>
      <c r="W186">
        <f>IF(S186=1,MIN(N(G186),V186),"")</f>
      </c>
      <c r="X186">
        <f>IF(S186=1,E186+(INT(V186/2)-INT(W186/2))/1440,"")</f>
      </c>
      <c r="Y186">
        <f>IF(S186=1,X186+W186/1440,"")</f>
      </c>
      <c r="Z186">
        <f>IF(S186=1,MIN(F186,IF(E186+U186&lt;=X186,E186+U186,E186+U186+W186/1440)),"")</f>
      </c>
      <c r="AA186">
        <f>IF(S186=1,INT(E186)+1,"")</f>
      </c>
      <c r="AB186">
        <f>IF(S186=1,IF(OR(WEEKDAY(AA186-1)=1,COUNTIF('Festivos 2026'!$A$5:$A$40,AA186-1)&gt;0),1,0),"")</f>
      </c>
      <c r="AC186">
        <f>IF(S186=1,IF(OR(WEEKDAY(AA186)=1,COUNTIF('Festivos 2026'!$A$5:$A$40,AA186)&gt;0),1,0),"")</f>
      </c>
      <c r="AD186">
        <f>IF(S186=1,IF(Y186&lt;=Z186,1,0),"")</f>
      </c>
      <c r="AE186">
        <f>IF(S186=1,MAX(0,MIN(Z186,AA186)-E186),"")</f>
      </c>
      <c r="AF186">
        <f>IF(S186=1,MAX(0,MIN(MIN(Z186,AA186),(AA186-1)+6/24)-E186)+MAX(0,MIN(Z186,AA186)-MAX(E186,(AA186-1)+19/24)),"")</f>
      </c>
      <c r="AG186">
        <f>IF(S186=1,MAX(0,Z186-MAX(E186,AA186)),"")</f>
      </c>
      <c r="AH186">
        <f>IF(S186=1,MAX(0,MIN(Z186,AA186+6/24)-MAX(E186,AA186))+MAX(0,Z186-MAX(MAX(E186,AA186),AA186+19/24)),"")</f>
      </c>
      <c r="AI186">
        <f>IF(S186=1,MAX(0,MIN(F186,AA186)-Z186),"")</f>
      </c>
      <c r="AJ186">
        <f>IF(S186=1,MAX(0,MIN(MIN(F186,AA186),(AA186-1)+6/24)-Z186)+MAX(0,MIN(F186,AA186)-MAX(Z186,(AA186-1)+19/24)),"")</f>
      </c>
      <c r="AK186">
        <f>IF(S186=1,MAX(0,F186-MAX(Z186,AA186)),"")</f>
      </c>
      <c r="AL186">
        <f>IF(S186=1,MAX(0,MIN(F186,AA186+6/24)-MAX(Z186,AA186))+MAX(0,F186-MAX(MAX(Z186,AA186),AA186+19/24)),"")</f>
      </c>
      <c r="AM186">
        <f>IF(S186=1,MAX(0,MIN(Y186,AA186)-X186),"")</f>
      </c>
      <c r="AN186">
        <f>IF(S186=1,MAX(0,MIN(MIN(Y186,AA186),(AA186-1)+6/24)-X186)+MAX(0,MIN(Y186,AA186)-MAX(X186,(AA186-1)+19/24)),"")</f>
      </c>
      <c r="AO186">
        <f>IF(S186=1,MAX(0,Y186-MAX(X186,AA186)),"")</f>
      </c>
      <c r="AP186">
        <f>IF(S186=1,MAX(0,MIN(Y186,AA186+6/24)-MAX(X186,AA186))+MAX(0,Y186-MAX(MAX(X186,AA186),AA186+19/24)),"")</f>
      </c>
      <c r="AQ186">
        <f>IF(S186=1,(AE186-AF186)-AD186*(AM186-AN186),"")</f>
      </c>
      <c r="AR186">
        <f>IF(S186=1,AF186-AD186*AN186,"")</f>
      </c>
      <c r="AS186">
        <f>IF(S186=1,(AI186-AJ186)-(1-AD186)*(AM186-AN186),"")</f>
      </c>
      <c r="AT186">
        <f>IF(S186=1,AJ186-(1-AD186)*AN186,"")</f>
      </c>
      <c r="AU186">
        <f>IF(S186=1,(AG186-AH186)-AD186*(AO186-AP186),"")</f>
      </c>
      <c r="AV186">
        <f>IF(S186=1,AH186-AD186*AP186,"")</f>
      </c>
      <c r="AW186">
        <f>IF(S186=1,(AK186-AL186)-(1-AD186)*(AO186-AP186),"")</f>
      </c>
      <c r="AX186">
        <f>IF(S186=1,AL186-(1-AD186)*AP186,"")</f>
      </c>
    </row>
    <row r="187" spans="1:50" x14ac:dyDescent="0.25">
      <c r="A187" s="14"/>
      <c r="B187" s="14"/>
      <c r="C187" s="15"/>
      <c r="D187" s="10">
        <f>IF(J187="","",J187*(K187*INDEX('Parámetros'!$E$5:$E$7,T187)+L187*INDEX('Parámetros'!$F$5:$F$7,T187)+M187*INDEX('Parámetros'!$G$5:$G$7,T187)+N187*INDEX('Parámetros'!$H$5:$H$7,T187)+O187*INDEX('Parámetros'!$I$5:$I$7,T187)+P187*INDEX('Parámetros'!$J$5:$J$7,T187)+Q187*INDEX('Parámetros'!$K$5:$K$7,T187)+R187*INDEX('Parámetros'!$L$5:$L$7,T187)))</f>
      </c>
      <c r="E187" s="16"/>
      <c r="F187" s="16"/>
      <c r="G187" s="14"/>
      <c r="H187" s="14"/>
      <c r="I187" s="12">
        <f>IF(AND(E187="",F187=""),"",IF(S187=1,(V187-W187)/60,"Revisa entrada y salida"))</f>
      </c>
      <c r="J187" s="13">
        <f>IF(OR(S187&lt;&gt;1,C187=""),"",C187/INDEX('Parámetros'!$D$5:$D$7,T187))</f>
      </c>
      <c r="K187" s="12">
        <f>IF(S187=1,ROUND(1440*((1-AB187)*AS187+(1-AC187)*AW187),0)/60,"")</f>
      </c>
      <c r="L187" s="12">
        <f>IF(S187=1,ROUND(1440*((1-AB187)*AT187+(1-AC187)*AX187),0)/60,"")</f>
      </c>
      <c r="M187" s="12">
        <f>IF(S187=1,ROUND(1440*((1-AB187)*AR187+(1-AC187)*AV187),0)/60,"")</f>
      </c>
      <c r="N187" s="12">
        <f>IF(S187=1,ROUND(1440*(IF(OR(H187="Sí",H187="Si"),AB187*AQ187+AC187*AU187,0)),0)/60,"")</f>
      </c>
      <c r="O187" s="12">
        <f>IF(S187=1,ROUND(1440*(IF(OR(H187="Sí",H187="Si"),0,AB187*AQ187+AC187*AU187)),0)/60,"")</f>
      </c>
      <c r="P187" s="12">
        <f>IF(S187=1,ROUND(1440*(AB187*AR187+AC187*AV187),0)/60,"")</f>
      </c>
      <c r="Q187" s="12">
        <f>IF(S187=1,ROUND(1440*(AB187*AS187+AC187*AW187),0)/60,"")</f>
      </c>
      <c r="R187" s="12">
        <f>IF(S187=1,ROUND(1440*(AB187*AT187+AC187*AX187),0)/60,"")</f>
      </c>
      <c r="S187">
        <f>IF(AND(ISNUMBER(E187),ISNUMBER(F187)),IF(AND(F187&gt;E187,YEAR(E187)=2026,(F187-E187)*1440&lt;=1140),1,0),0)</f>
      </c>
      <c r="T187">
        <f>IF(S187=1,MATCH(INT(E187),'Parámetros'!$A$5:$A$7,1),"")</f>
      </c>
      <c r="U187">
        <f>IF(S187=1,INDEX('Parámetros'!$C$5:$C$7,T187)/24,"")</f>
      </c>
      <c r="V187">
        <f>IF(S187=1,ROUND((F187-E187)*1440,0),"")</f>
      </c>
      <c r="W187">
        <f>IF(S187=1,MIN(N(G187),V187),"")</f>
      </c>
      <c r="X187">
        <f>IF(S187=1,E187+(INT(V187/2)-INT(W187/2))/1440,"")</f>
      </c>
      <c r="Y187">
        <f>IF(S187=1,X187+W187/1440,"")</f>
      </c>
      <c r="Z187">
        <f>IF(S187=1,MIN(F187,IF(E187+U187&lt;=X187,E187+U187,E187+U187+W187/1440)),"")</f>
      </c>
      <c r="AA187">
        <f>IF(S187=1,INT(E187)+1,"")</f>
      </c>
      <c r="AB187">
        <f>IF(S187=1,IF(OR(WEEKDAY(AA187-1)=1,COUNTIF('Festivos 2026'!$A$5:$A$40,AA187-1)&gt;0),1,0),"")</f>
      </c>
      <c r="AC187">
        <f>IF(S187=1,IF(OR(WEEKDAY(AA187)=1,COUNTIF('Festivos 2026'!$A$5:$A$40,AA187)&gt;0),1,0),"")</f>
      </c>
      <c r="AD187">
        <f>IF(S187=1,IF(Y187&lt;=Z187,1,0),"")</f>
      </c>
      <c r="AE187">
        <f>IF(S187=1,MAX(0,MIN(Z187,AA187)-E187),"")</f>
      </c>
      <c r="AF187">
        <f>IF(S187=1,MAX(0,MIN(MIN(Z187,AA187),(AA187-1)+6/24)-E187)+MAX(0,MIN(Z187,AA187)-MAX(E187,(AA187-1)+19/24)),"")</f>
      </c>
      <c r="AG187">
        <f>IF(S187=1,MAX(0,Z187-MAX(E187,AA187)),"")</f>
      </c>
      <c r="AH187">
        <f>IF(S187=1,MAX(0,MIN(Z187,AA187+6/24)-MAX(E187,AA187))+MAX(0,Z187-MAX(MAX(E187,AA187),AA187+19/24)),"")</f>
      </c>
      <c r="AI187">
        <f>IF(S187=1,MAX(0,MIN(F187,AA187)-Z187),"")</f>
      </c>
      <c r="AJ187">
        <f>IF(S187=1,MAX(0,MIN(MIN(F187,AA187),(AA187-1)+6/24)-Z187)+MAX(0,MIN(F187,AA187)-MAX(Z187,(AA187-1)+19/24)),"")</f>
      </c>
      <c r="AK187">
        <f>IF(S187=1,MAX(0,F187-MAX(Z187,AA187)),"")</f>
      </c>
      <c r="AL187">
        <f>IF(S187=1,MAX(0,MIN(F187,AA187+6/24)-MAX(Z187,AA187))+MAX(0,F187-MAX(MAX(Z187,AA187),AA187+19/24)),"")</f>
      </c>
      <c r="AM187">
        <f>IF(S187=1,MAX(0,MIN(Y187,AA187)-X187),"")</f>
      </c>
      <c r="AN187">
        <f>IF(S187=1,MAX(0,MIN(MIN(Y187,AA187),(AA187-1)+6/24)-X187)+MAX(0,MIN(Y187,AA187)-MAX(X187,(AA187-1)+19/24)),"")</f>
      </c>
      <c r="AO187">
        <f>IF(S187=1,MAX(0,Y187-MAX(X187,AA187)),"")</f>
      </c>
      <c r="AP187">
        <f>IF(S187=1,MAX(0,MIN(Y187,AA187+6/24)-MAX(X187,AA187))+MAX(0,Y187-MAX(MAX(X187,AA187),AA187+19/24)),"")</f>
      </c>
      <c r="AQ187">
        <f>IF(S187=1,(AE187-AF187)-AD187*(AM187-AN187),"")</f>
      </c>
      <c r="AR187">
        <f>IF(S187=1,AF187-AD187*AN187,"")</f>
      </c>
      <c r="AS187">
        <f>IF(S187=1,(AI187-AJ187)-(1-AD187)*(AM187-AN187),"")</f>
      </c>
      <c r="AT187">
        <f>IF(S187=1,AJ187-(1-AD187)*AN187,"")</f>
      </c>
      <c r="AU187">
        <f>IF(S187=1,(AG187-AH187)-AD187*(AO187-AP187),"")</f>
      </c>
      <c r="AV187">
        <f>IF(S187=1,AH187-AD187*AP187,"")</f>
      </c>
      <c r="AW187">
        <f>IF(S187=1,(AK187-AL187)-(1-AD187)*(AO187-AP187),"")</f>
      </c>
      <c r="AX187">
        <f>IF(S187=1,AL187-(1-AD187)*AP187,"")</f>
      </c>
    </row>
    <row r="188" spans="1:50" x14ac:dyDescent="0.25">
      <c r="A188" s="14"/>
      <c r="B188" s="14"/>
      <c r="C188" s="15"/>
      <c r="D188" s="10">
        <f>IF(J188="","",J188*(K188*INDEX('Parámetros'!$E$5:$E$7,T188)+L188*INDEX('Parámetros'!$F$5:$F$7,T188)+M188*INDEX('Parámetros'!$G$5:$G$7,T188)+N188*INDEX('Parámetros'!$H$5:$H$7,T188)+O188*INDEX('Parámetros'!$I$5:$I$7,T188)+P188*INDEX('Parámetros'!$J$5:$J$7,T188)+Q188*INDEX('Parámetros'!$K$5:$K$7,T188)+R188*INDEX('Parámetros'!$L$5:$L$7,T188)))</f>
      </c>
      <c r="E188" s="16"/>
      <c r="F188" s="16"/>
      <c r="G188" s="14"/>
      <c r="H188" s="14"/>
      <c r="I188" s="12">
        <f>IF(AND(E188="",F188=""),"",IF(S188=1,(V188-W188)/60,"Revisa entrada y salida"))</f>
      </c>
      <c r="J188" s="13">
        <f>IF(OR(S188&lt;&gt;1,C188=""),"",C188/INDEX('Parámetros'!$D$5:$D$7,T188))</f>
      </c>
      <c r="K188" s="12">
        <f>IF(S188=1,ROUND(1440*((1-AB188)*AS188+(1-AC188)*AW188),0)/60,"")</f>
      </c>
      <c r="L188" s="12">
        <f>IF(S188=1,ROUND(1440*((1-AB188)*AT188+(1-AC188)*AX188),0)/60,"")</f>
      </c>
      <c r="M188" s="12">
        <f>IF(S188=1,ROUND(1440*((1-AB188)*AR188+(1-AC188)*AV188),0)/60,"")</f>
      </c>
      <c r="N188" s="12">
        <f>IF(S188=1,ROUND(1440*(IF(OR(H188="Sí",H188="Si"),AB188*AQ188+AC188*AU188,0)),0)/60,"")</f>
      </c>
      <c r="O188" s="12">
        <f>IF(S188=1,ROUND(1440*(IF(OR(H188="Sí",H188="Si"),0,AB188*AQ188+AC188*AU188)),0)/60,"")</f>
      </c>
      <c r="P188" s="12">
        <f>IF(S188=1,ROUND(1440*(AB188*AR188+AC188*AV188),0)/60,"")</f>
      </c>
      <c r="Q188" s="12">
        <f>IF(S188=1,ROUND(1440*(AB188*AS188+AC188*AW188),0)/60,"")</f>
      </c>
      <c r="R188" s="12">
        <f>IF(S188=1,ROUND(1440*(AB188*AT188+AC188*AX188),0)/60,"")</f>
      </c>
      <c r="S188">
        <f>IF(AND(ISNUMBER(E188),ISNUMBER(F188)),IF(AND(F188&gt;E188,YEAR(E188)=2026,(F188-E188)*1440&lt;=1140),1,0),0)</f>
      </c>
      <c r="T188">
        <f>IF(S188=1,MATCH(INT(E188),'Parámetros'!$A$5:$A$7,1),"")</f>
      </c>
      <c r="U188">
        <f>IF(S188=1,INDEX('Parámetros'!$C$5:$C$7,T188)/24,"")</f>
      </c>
      <c r="V188">
        <f>IF(S188=1,ROUND((F188-E188)*1440,0),"")</f>
      </c>
      <c r="W188">
        <f>IF(S188=1,MIN(N(G188),V188),"")</f>
      </c>
      <c r="X188">
        <f>IF(S188=1,E188+(INT(V188/2)-INT(W188/2))/1440,"")</f>
      </c>
      <c r="Y188">
        <f>IF(S188=1,X188+W188/1440,"")</f>
      </c>
      <c r="Z188">
        <f>IF(S188=1,MIN(F188,IF(E188+U188&lt;=X188,E188+U188,E188+U188+W188/1440)),"")</f>
      </c>
      <c r="AA188">
        <f>IF(S188=1,INT(E188)+1,"")</f>
      </c>
      <c r="AB188">
        <f>IF(S188=1,IF(OR(WEEKDAY(AA188-1)=1,COUNTIF('Festivos 2026'!$A$5:$A$40,AA188-1)&gt;0),1,0),"")</f>
      </c>
      <c r="AC188">
        <f>IF(S188=1,IF(OR(WEEKDAY(AA188)=1,COUNTIF('Festivos 2026'!$A$5:$A$40,AA188)&gt;0),1,0),"")</f>
      </c>
      <c r="AD188">
        <f>IF(S188=1,IF(Y188&lt;=Z188,1,0),"")</f>
      </c>
      <c r="AE188">
        <f>IF(S188=1,MAX(0,MIN(Z188,AA188)-E188),"")</f>
      </c>
      <c r="AF188">
        <f>IF(S188=1,MAX(0,MIN(MIN(Z188,AA188),(AA188-1)+6/24)-E188)+MAX(0,MIN(Z188,AA188)-MAX(E188,(AA188-1)+19/24)),"")</f>
      </c>
      <c r="AG188">
        <f>IF(S188=1,MAX(0,Z188-MAX(E188,AA188)),"")</f>
      </c>
      <c r="AH188">
        <f>IF(S188=1,MAX(0,MIN(Z188,AA188+6/24)-MAX(E188,AA188))+MAX(0,Z188-MAX(MAX(E188,AA188),AA188+19/24)),"")</f>
      </c>
      <c r="AI188">
        <f>IF(S188=1,MAX(0,MIN(F188,AA188)-Z188),"")</f>
      </c>
      <c r="AJ188">
        <f>IF(S188=1,MAX(0,MIN(MIN(F188,AA188),(AA188-1)+6/24)-Z188)+MAX(0,MIN(F188,AA188)-MAX(Z188,(AA188-1)+19/24)),"")</f>
      </c>
      <c r="AK188">
        <f>IF(S188=1,MAX(0,F188-MAX(Z188,AA188)),"")</f>
      </c>
      <c r="AL188">
        <f>IF(S188=1,MAX(0,MIN(F188,AA188+6/24)-MAX(Z188,AA188))+MAX(0,F188-MAX(MAX(Z188,AA188),AA188+19/24)),"")</f>
      </c>
      <c r="AM188">
        <f>IF(S188=1,MAX(0,MIN(Y188,AA188)-X188),"")</f>
      </c>
      <c r="AN188">
        <f>IF(S188=1,MAX(0,MIN(MIN(Y188,AA188),(AA188-1)+6/24)-X188)+MAX(0,MIN(Y188,AA188)-MAX(X188,(AA188-1)+19/24)),"")</f>
      </c>
      <c r="AO188">
        <f>IF(S188=1,MAX(0,Y188-MAX(X188,AA188)),"")</f>
      </c>
      <c r="AP188">
        <f>IF(S188=1,MAX(0,MIN(Y188,AA188+6/24)-MAX(X188,AA188))+MAX(0,Y188-MAX(MAX(X188,AA188),AA188+19/24)),"")</f>
      </c>
      <c r="AQ188">
        <f>IF(S188=1,(AE188-AF188)-AD188*(AM188-AN188),"")</f>
      </c>
      <c r="AR188">
        <f>IF(S188=1,AF188-AD188*AN188,"")</f>
      </c>
      <c r="AS188">
        <f>IF(S188=1,(AI188-AJ188)-(1-AD188)*(AM188-AN188),"")</f>
      </c>
      <c r="AT188">
        <f>IF(S188=1,AJ188-(1-AD188)*AN188,"")</f>
      </c>
      <c r="AU188">
        <f>IF(S188=1,(AG188-AH188)-AD188*(AO188-AP188),"")</f>
      </c>
      <c r="AV188">
        <f>IF(S188=1,AH188-AD188*AP188,"")</f>
      </c>
      <c r="AW188">
        <f>IF(S188=1,(AK188-AL188)-(1-AD188)*(AO188-AP188),"")</f>
      </c>
      <c r="AX188">
        <f>IF(S188=1,AL188-(1-AD188)*AP188,"")</f>
      </c>
    </row>
    <row r="189" spans="1:50" x14ac:dyDescent="0.25">
      <c r="A189" s="14"/>
      <c r="B189" s="14"/>
      <c r="C189" s="15"/>
      <c r="D189" s="10">
        <f>IF(J189="","",J189*(K189*INDEX('Parámetros'!$E$5:$E$7,T189)+L189*INDEX('Parámetros'!$F$5:$F$7,T189)+M189*INDEX('Parámetros'!$G$5:$G$7,T189)+N189*INDEX('Parámetros'!$H$5:$H$7,T189)+O189*INDEX('Parámetros'!$I$5:$I$7,T189)+P189*INDEX('Parámetros'!$J$5:$J$7,T189)+Q189*INDEX('Parámetros'!$K$5:$K$7,T189)+R189*INDEX('Parámetros'!$L$5:$L$7,T189)))</f>
      </c>
      <c r="E189" s="16"/>
      <c r="F189" s="16"/>
      <c r="G189" s="14"/>
      <c r="H189" s="14"/>
      <c r="I189" s="12">
        <f>IF(AND(E189="",F189=""),"",IF(S189=1,(V189-W189)/60,"Revisa entrada y salida"))</f>
      </c>
      <c r="J189" s="13">
        <f>IF(OR(S189&lt;&gt;1,C189=""),"",C189/INDEX('Parámetros'!$D$5:$D$7,T189))</f>
      </c>
      <c r="K189" s="12">
        <f>IF(S189=1,ROUND(1440*((1-AB189)*AS189+(1-AC189)*AW189),0)/60,"")</f>
      </c>
      <c r="L189" s="12">
        <f>IF(S189=1,ROUND(1440*((1-AB189)*AT189+(1-AC189)*AX189),0)/60,"")</f>
      </c>
      <c r="M189" s="12">
        <f>IF(S189=1,ROUND(1440*((1-AB189)*AR189+(1-AC189)*AV189),0)/60,"")</f>
      </c>
      <c r="N189" s="12">
        <f>IF(S189=1,ROUND(1440*(IF(OR(H189="Sí",H189="Si"),AB189*AQ189+AC189*AU189,0)),0)/60,"")</f>
      </c>
      <c r="O189" s="12">
        <f>IF(S189=1,ROUND(1440*(IF(OR(H189="Sí",H189="Si"),0,AB189*AQ189+AC189*AU189)),0)/60,"")</f>
      </c>
      <c r="P189" s="12">
        <f>IF(S189=1,ROUND(1440*(AB189*AR189+AC189*AV189),0)/60,"")</f>
      </c>
      <c r="Q189" s="12">
        <f>IF(S189=1,ROUND(1440*(AB189*AS189+AC189*AW189),0)/60,"")</f>
      </c>
      <c r="R189" s="12">
        <f>IF(S189=1,ROUND(1440*(AB189*AT189+AC189*AX189),0)/60,"")</f>
      </c>
      <c r="S189">
        <f>IF(AND(ISNUMBER(E189),ISNUMBER(F189)),IF(AND(F189&gt;E189,YEAR(E189)=2026,(F189-E189)*1440&lt;=1140),1,0),0)</f>
      </c>
      <c r="T189">
        <f>IF(S189=1,MATCH(INT(E189),'Parámetros'!$A$5:$A$7,1),"")</f>
      </c>
      <c r="U189">
        <f>IF(S189=1,INDEX('Parámetros'!$C$5:$C$7,T189)/24,"")</f>
      </c>
      <c r="V189">
        <f>IF(S189=1,ROUND((F189-E189)*1440,0),"")</f>
      </c>
      <c r="W189">
        <f>IF(S189=1,MIN(N(G189),V189),"")</f>
      </c>
      <c r="X189">
        <f>IF(S189=1,E189+(INT(V189/2)-INT(W189/2))/1440,"")</f>
      </c>
      <c r="Y189">
        <f>IF(S189=1,X189+W189/1440,"")</f>
      </c>
      <c r="Z189">
        <f>IF(S189=1,MIN(F189,IF(E189+U189&lt;=X189,E189+U189,E189+U189+W189/1440)),"")</f>
      </c>
      <c r="AA189">
        <f>IF(S189=1,INT(E189)+1,"")</f>
      </c>
      <c r="AB189">
        <f>IF(S189=1,IF(OR(WEEKDAY(AA189-1)=1,COUNTIF('Festivos 2026'!$A$5:$A$40,AA189-1)&gt;0),1,0),"")</f>
      </c>
      <c r="AC189">
        <f>IF(S189=1,IF(OR(WEEKDAY(AA189)=1,COUNTIF('Festivos 2026'!$A$5:$A$40,AA189)&gt;0),1,0),"")</f>
      </c>
      <c r="AD189">
        <f>IF(S189=1,IF(Y189&lt;=Z189,1,0),"")</f>
      </c>
      <c r="AE189">
        <f>IF(S189=1,MAX(0,MIN(Z189,AA189)-E189),"")</f>
      </c>
      <c r="AF189">
        <f>IF(S189=1,MAX(0,MIN(MIN(Z189,AA189),(AA189-1)+6/24)-E189)+MAX(0,MIN(Z189,AA189)-MAX(E189,(AA189-1)+19/24)),"")</f>
      </c>
      <c r="AG189">
        <f>IF(S189=1,MAX(0,Z189-MAX(E189,AA189)),"")</f>
      </c>
      <c r="AH189">
        <f>IF(S189=1,MAX(0,MIN(Z189,AA189+6/24)-MAX(E189,AA189))+MAX(0,Z189-MAX(MAX(E189,AA189),AA189+19/24)),"")</f>
      </c>
      <c r="AI189">
        <f>IF(S189=1,MAX(0,MIN(F189,AA189)-Z189),"")</f>
      </c>
      <c r="AJ189">
        <f>IF(S189=1,MAX(0,MIN(MIN(F189,AA189),(AA189-1)+6/24)-Z189)+MAX(0,MIN(F189,AA189)-MAX(Z189,(AA189-1)+19/24)),"")</f>
      </c>
      <c r="AK189">
        <f>IF(S189=1,MAX(0,F189-MAX(Z189,AA189)),"")</f>
      </c>
      <c r="AL189">
        <f>IF(S189=1,MAX(0,MIN(F189,AA189+6/24)-MAX(Z189,AA189))+MAX(0,F189-MAX(MAX(Z189,AA189),AA189+19/24)),"")</f>
      </c>
      <c r="AM189">
        <f>IF(S189=1,MAX(0,MIN(Y189,AA189)-X189),"")</f>
      </c>
      <c r="AN189">
        <f>IF(S189=1,MAX(0,MIN(MIN(Y189,AA189),(AA189-1)+6/24)-X189)+MAX(0,MIN(Y189,AA189)-MAX(X189,(AA189-1)+19/24)),"")</f>
      </c>
      <c r="AO189">
        <f>IF(S189=1,MAX(0,Y189-MAX(X189,AA189)),"")</f>
      </c>
      <c r="AP189">
        <f>IF(S189=1,MAX(0,MIN(Y189,AA189+6/24)-MAX(X189,AA189))+MAX(0,Y189-MAX(MAX(X189,AA189),AA189+19/24)),"")</f>
      </c>
      <c r="AQ189">
        <f>IF(S189=1,(AE189-AF189)-AD189*(AM189-AN189),"")</f>
      </c>
      <c r="AR189">
        <f>IF(S189=1,AF189-AD189*AN189,"")</f>
      </c>
      <c r="AS189">
        <f>IF(S189=1,(AI189-AJ189)-(1-AD189)*(AM189-AN189),"")</f>
      </c>
      <c r="AT189">
        <f>IF(S189=1,AJ189-(1-AD189)*AN189,"")</f>
      </c>
      <c r="AU189">
        <f>IF(S189=1,(AG189-AH189)-AD189*(AO189-AP189),"")</f>
      </c>
      <c r="AV189">
        <f>IF(S189=1,AH189-AD189*AP189,"")</f>
      </c>
      <c r="AW189">
        <f>IF(S189=1,(AK189-AL189)-(1-AD189)*(AO189-AP189),"")</f>
      </c>
      <c r="AX189">
        <f>IF(S189=1,AL189-(1-AD189)*AP189,"")</f>
      </c>
    </row>
    <row r="190" spans="1:50" x14ac:dyDescent="0.25">
      <c r="A190" s="14"/>
      <c r="B190" s="14"/>
      <c r="C190" s="15"/>
      <c r="D190" s="10">
        <f>IF(J190="","",J190*(K190*INDEX('Parámetros'!$E$5:$E$7,T190)+L190*INDEX('Parámetros'!$F$5:$F$7,T190)+M190*INDEX('Parámetros'!$G$5:$G$7,T190)+N190*INDEX('Parámetros'!$H$5:$H$7,T190)+O190*INDEX('Parámetros'!$I$5:$I$7,T190)+P190*INDEX('Parámetros'!$J$5:$J$7,T190)+Q190*INDEX('Parámetros'!$K$5:$K$7,T190)+R190*INDEX('Parámetros'!$L$5:$L$7,T190)))</f>
      </c>
      <c r="E190" s="16"/>
      <c r="F190" s="16"/>
      <c r="G190" s="14"/>
      <c r="H190" s="14"/>
      <c r="I190" s="12">
        <f>IF(AND(E190="",F190=""),"",IF(S190=1,(V190-W190)/60,"Revisa entrada y salida"))</f>
      </c>
      <c r="J190" s="13">
        <f>IF(OR(S190&lt;&gt;1,C190=""),"",C190/INDEX('Parámetros'!$D$5:$D$7,T190))</f>
      </c>
      <c r="K190" s="12">
        <f>IF(S190=1,ROUND(1440*((1-AB190)*AS190+(1-AC190)*AW190),0)/60,"")</f>
      </c>
      <c r="L190" s="12">
        <f>IF(S190=1,ROUND(1440*((1-AB190)*AT190+(1-AC190)*AX190),0)/60,"")</f>
      </c>
      <c r="M190" s="12">
        <f>IF(S190=1,ROUND(1440*((1-AB190)*AR190+(1-AC190)*AV190),0)/60,"")</f>
      </c>
      <c r="N190" s="12">
        <f>IF(S190=1,ROUND(1440*(IF(OR(H190="Sí",H190="Si"),AB190*AQ190+AC190*AU190,0)),0)/60,"")</f>
      </c>
      <c r="O190" s="12">
        <f>IF(S190=1,ROUND(1440*(IF(OR(H190="Sí",H190="Si"),0,AB190*AQ190+AC190*AU190)),0)/60,"")</f>
      </c>
      <c r="P190" s="12">
        <f>IF(S190=1,ROUND(1440*(AB190*AR190+AC190*AV190),0)/60,"")</f>
      </c>
      <c r="Q190" s="12">
        <f>IF(S190=1,ROUND(1440*(AB190*AS190+AC190*AW190),0)/60,"")</f>
      </c>
      <c r="R190" s="12">
        <f>IF(S190=1,ROUND(1440*(AB190*AT190+AC190*AX190),0)/60,"")</f>
      </c>
      <c r="S190">
        <f>IF(AND(ISNUMBER(E190),ISNUMBER(F190)),IF(AND(F190&gt;E190,YEAR(E190)=2026,(F190-E190)*1440&lt;=1140),1,0),0)</f>
      </c>
      <c r="T190">
        <f>IF(S190=1,MATCH(INT(E190),'Parámetros'!$A$5:$A$7,1),"")</f>
      </c>
      <c r="U190">
        <f>IF(S190=1,INDEX('Parámetros'!$C$5:$C$7,T190)/24,"")</f>
      </c>
      <c r="V190">
        <f>IF(S190=1,ROUND((F190-E190)*1440,0),"")</f>
      </c>
      <c r="W190">
        <f>IF(S190=1,MIN(N(G190),V190),"")</f>
      </c>
      <c r="X190">
        <f>IF(S190=1,E190+(INT(V190/2)-INT(W190/2))/1440,"")</f>
      </c>
      <c r="Y190">
        <f>IF(S190=1,X190+W190/1440,"")</f>
      </c>
      <c r="Z190">
        <f>IF(S190=1,MIN(F190,IF(E190+U190&lt;=X190,E190+U190,E190+U190+W190/1440)),"")</f>
      </c>
      <c r="AA190">
        <f>IF(S190=1,INT(E190)+1,"")</f>
      </c>
      <c r="AB190">
        <f>IF(S190=1,IF(OR(WEEKDAY(AA190-1)=1,COUNTIF('Festivos 2026'!$A$5:$A$40,AA190-1)&gt;0),1,0),"")</f>
      </c>
      <c r="AC190">
        <f>IF(S190=1,IF(OR(WEEKDAY(AA190)=1,COUNTIF('Festivos 2026'!$A$5:$A$40,AA190)&gt;0),1,0),"")</f>
      </c>
      <c r="AD190">
        <f>IF(S190=1,IF(Y190&lt;=Z190,1,0),"")</f>
      </c>
      <c r="AE190">
        <f>IF(S190=1,MAX(0,MIN(Z190,AA190)-E190),"")</f>
      </c>
      <c r="AF190">
        <f>IF(S190=1,MAX(0,MIN(MIN(Z190,AA190),(AA190-1)+6/24)-E190)+MAX(0,MIN(Z190,AA190)-MAX(E190,(AA190-1)+19/24)),"")</f>
      </c>
      <c r="AG190">
        <f>IF(S190=1,MAX(0,Z190-MAX(E190,AA190)),"")</f>
      </c>
      <c r="AH190">
        <f>IF(S190=1,MAX(0,MIN(Z190,AA190+6/24)-MAX(E190,AA190))+MAX(0,Z190-MAX(MAX(E190,AA190),AA190+19/24)),"")</f>
      </c>
      <c r="AI190">
        <f>IF(S190=1,MAX(0,MIN(F190,AA190)-Z190),"")</f>
      </c>
      <c r="AJ190">
        <f>IF(S190=1,MAX(0,MIN(MIN(F190,AA190),(AA190-1)+6/24)-Z190)+MAX(0,MIN(F190,AA190)-MAX(Z190,(AA190-1)+19/24)),"")</f>
      </c>
      <c r="AK190">
        <f>IF(S190=1,MAX(0,F190-MAX(Z190,AA190)),"")</f>
      </c>
      <c r="AL190">
        <f>IF(S190=1,MAX(0,MIN(F190,AA190+6/24)-MAX(Z190,AA190))+MAX(0,F190-MAX(MAX(Z190,AA190),AA190+19/24)),"")</f>
      </c>
      <c r="AM190">
        <f>IF(S190=1,MAX(0,MIN(Y190,AA190)-X190),"")</f>
      </c>
      <c r="AN190">
        <f>IF(S190=1,MAX(0,MIN(MIN(Y190,AA190),(AA190-1)+6/24)-X190)+MAX(0,MIN(Y190,AA190)-MAX(X190,(AA190-1)+19/24)),"")</f>
      </c>
      <c r="AO190">
        <f>IF(S190=1,MAX(0,Y190-MAX(X190,AA190)),"")</f>
      </c>
      <c r="AP190">
        <f>IF(S190=1,MAX(0,MIN(Y190,AA190+6/24)-MAX(X190,AA190))+MAX(0,Y190-MAX(MAX(X190,AA190),AA190+19/24)),"")</f>
      </c>
      <c r="AQ190">
        <f>IF(S190=1,(AE190-AF190)-AD190*(AM190-AN190),"")</f>
      </c>
      <c r="AR190">
        <f>IF(S190=1,AF190-AD190*AN190,"")</f>
      </c>
      <c r="AS190">
        <f>IF(S190=1,(AI190-AJ190)-(1-AD190)*(AM190-AN190),"")</f>
      </c>
      <c r="AT190">
        <f>IF(S190=1,AJ190-(1-AD190)*AN190,"")</f>
      </c>
      <c r="AU190">
        <f>IF(S190=1,(AG190-AH190)-AD190*(AO190-AP190),"")</f>
      </c>
      <c r="AV190">
        <f>IF(S190=1,AH190-AD190*AP190,"")</f>
      </c>
      <c r="AW190">
        <f>IF(S190=1,(AK190-AL190)-(1-AD190)*(AO190-AP190),"")</f>
      </c>
      <c r="AX190">
        <f>IF(S190=1,AL190-(1-AD190)*AP190,"")</f>
      </c>
    </row>
    <row r="191" spans="1:50" x14ac:dyDescent="0.25">
      <c r="A191" s="14"/>
      <c r="B191" s="14"/>
      <c r="C191" s="15"/>
      <c r="D191" s="10">
        <f>IF(J191="","",J191*(K191*INDEX('Parámetros'!$E$5:$E$7,T191)+L191*INDEX('Parámetros'!$F$5:$F$7,T191)+M191*INDEX('Parámetros'!$G$5:$G$7,T191)+N191*INDEX('Parámetros'!$H$5:$H$7,T191)+O191*INDEX('Parámetros'!$I$5:$I$7,T191)+P191*INDEX('Parámetros'!$J$5:$J$7,T191)+Q191*INDEX('Parámetros'!$K$5:$K$7,T191)+R191*INDEX('Parámetros'!$L$5:$L$7,T191)))</f>
      </c>
      <c r="E191" s="16"/>
      <c r="F191" s="16"/>
      <c r="G191" s="14"/>
      <c r="H191" s="14"/>
      <c r="I191" s="12">
        <f>IF(AND(E191="",F191=""),"",IF(S191=1,(V191-W191)/60,"Revisa entrada y salida"))</f>
      </c>
      <c r="J191" s="13">
        <f>IF(OR(S191&lt;&gt;1,C191=""),"",C191/INDEX('Parámetros'!$D$5:$D$7,T191))</f>
      </c>
      <c r="K191" s="12">
        <f>IF(S191=1,ROUND(1440*((1-AB191)*AS191+(1-AC191)*AW191),0)/60,"")</f>
      </c>
      <c r="L191" s="12">
        <f>IF(S191=1,ROUND(1440*((1-AB191)*AT191+(1-AC191)*AX191),0)/60,"")</f>
      </c>
      <c r="M191" s="12">
        <f>IF(S191=1,ROUND(1440*((1-AB191)*AR191+(1-AC191)*AV191),0)/60,"")</f>
      </c>
      <c r="N191" s="12">
        <f>IF(S191=1,ROUND(1440*(IF(OR(H191="Sí",H191="Si"),AB191*AQ191+AC191*AU191,0)),0)/60,"")</f>
      </c>
      <c r="O191" s="12">
        <f>IF(S191=1,ROUND(1440*(IF(OR(H191="Sí",H191="Si"),0,AB191*AQ191+AC191*AU191)),0)/60,"")</f>
      </c>
      <c r="P191" s="12">
        <f>IF(S191=1,ROUND(1440*(AB191*AR191+AC191*AV191),0)/60,"")</f>
      </c>
      <c r="Q191" s="12">
        <f>IF(S191=1,ROUND(1440*(AB191*AS191+AC191*AW191),0)/60,"")</f>
      </c>
      <c r="R191" s="12">
        <f>IF(S191=1,ROUND(1440*(AB191*AT191+AC191*AX191),0)/60,"")</f>
      </c>
      <c r="S191">
        <f>IF(AND(ISNUMBER(E191),ISNUMBER(F191)),IF(AND(F191&gt;E191,YEAR(E191)=2026,(F191-E191)*1440&lt;=1140),1,0),0)</f>
      </c>
      <c r="T191">
        <f>IF(S191=1,MATCH(INT(E191),'Parámetros'!$A$5:$A$7,1),"")</f>
      </c>
      <c r="U191">
        <f>IF(S191=1,INDEX('Parámetros'!$C$5:$C$7,T191)/24,"")</f>
      </c>
      <c r="V191">
        <f>IF(S191=1,ROUND((F191-E191)*1440,0),"")</f>
      </c>
      <c r="W191">
        <f>IF(S191=1,MIN(N(G191),V191),"")</f>
      </c>
      <c r="X191">
        <f>IF(S191=1,E191+(INT(V191/2)-INT(W191/2))/1440,"")</f>
      </c>
      <c r="Y191">
        <f>IF(S191=1,X191+W191/1440,"")</f>
      </c>
      <c r="Z191">
        <f>IF(S191=1,MIN(F191,IF(E191+U191&lt;=X191,E191+U191,E191+U191+W191/1440)),"")</f>
      </c>
      <c r="AA191">
        <f>IF(S191=1,INT(E191)+1,"")</f>
      </c>
      <c r="AB191">
        <f>IF(S191=1,IF(OR(WEEKDAY(AA191-1)=1,COUNTIF('Festivos 2026'!$A$5:$A$40,AA191-1)&gt;0),1,0),"")</f>
      </c>
      <c r="AC191">
        <f>IF(S191=1,IF(OR(WEEKDAY(AA191)=1,COUNTIF('Festivos 2026'!$A$5:$A$40,AA191)&gt;0),1,0),"")</f>
      </c>
      <c r="AD191">
        <f>IF(S191=1,IF(Y191&lt;=Z191,1,0),"")</f>
      </c>
      <c r="AE191">
        <f>IF(S191=1,MAX(0,MIN(Z191,AA191)-E191),"")</f>
      </c>
      <c r="AF191">
        <f>IF(S191=1,MAX(0,MIN(MIN(Z191,AA191),(AA191-1)+6/24)-E191)+MAX(0,MIN(Z191,AA191)-MAX(E191,(AA191-1)+19/24)),"")</f>
      </c>
      <c r="AG191">
        <f>IF(S191=1,MAX(0,Z191-MAX(E191,AA191)),"")</f>
      </c>
      <c r="AH191">
        <f>IF(S191=1,MAX(0,MIN(Z191,AA191+6/24)-MAX(E191,AA191))+MAX(0,Z191-MAX(MAX(E191,AA191),AA191+19/24)),"")</f>
      </c>
      <c r="AI191">
        <f>IF(S191=1,MAX(0,MIN(F191,AA191)-Z191),"")</f>
      </c>
      <c r="AJ191">
        <f>IF(S191=1,MAX(0,MIN(MIN(F191,AA191),(AA191-1)+6/24)-Z191)+MAX(0,MIN(F191,AA191)-MAX(Z191,(AA191-1)+19/24)),"")</f>
      </c>
      <c r="AK191">
        <f>IF(S191=1,MAX(0,F191-MAX(Z191,AA191)),"")</f>
      </c>
      <c r="AL191">
        <f>IF(S191=1,MAX(0,MIN(F191,AA191+6/24)-MAX(Z191,AA191))+MAX(0,F191-MAX(MAX(Z191,AA191),AA191+19/24)),"")</f>
      </c>
      <c r="AM191">
        <f>IF(S191=1,MAX(0,MIN(Y191,AA191)-X191),"")</f>
      </c>
      <c r="AN191">
        <f>IF(S191=1,MAX(0,MIN(MIN(Y191,AA191),(AA191-1)+6/24)-X191)+MAX(0,MIN(Y191,AA191)-MAX(X191,(AA191-1)+19/24)),"")</f>
      </c>
      <c r="AO191">
        <f>IF(S191=1,MAX(0,Y191-MAX(X191,AA191)),"")</f>
      </c>
      <c r="AP191">
        <f>IF(S191=1,MAX(0,MIN(Y191,AA191+6/24)-MAX(X191,AA191))+MAX(0,Y191-MAX(MAX(X191,AA191),AA191+19/24)),"")</f>
      </c>
      <c r="AQ191">
        <f>IF(S191=1,(AE191-AF191)-AD191*(AM191-AN191),"")</f>
      </c>
      <c r="AR191">
        <f>IF(S191=1,AF191-AD191*AN191,"")</f>
      </c>
      <c r="AS191">
        <f>IF(S191=1,(AI191-AJ191)-(1-AD191)*(AM191-AN191),"")</f>
      </c>
      <c r="AT191">
        <f>IF(S191=1,AJ191-(1-AD191)*AN191,"")</f>
      </c>
      <c r="AU191">
        <f>IF(S191=1,(AG191-AH191)-AD191*(AO191-AP191),"")</f>
      </c>
      <c r="AV191">
        <f>IF(S191=1,AH191-AD191*AP191,"")</f>
      </c>
      <c r="AW191">
        <f>IF(S191=1,(AK191-AL191)-(1-AD191)*(AO191-AP191),"")</f>
      </c>
      <c r="AX191">
        <f>IF(S191=1,AL191-(1-AD191)*AP191,"")</f>
      </c>
    </row>
    <row r="192" spans="1:50" x14ac:dyDescent="0.25">
      <c r="A192" s="14"/>
      <c r="B192" s="14"/>
      <c r="C192" s="15"/>
      <c r="D192" s="10">
        <f>IF(J192="","",J192*(K192*INDEX('Parámetros'!$E$5:$E$7,T192)+L192*INDEX('Parámetros'!$F$5:$F$7,T192)+M192*INDEX('Parámetros'!$G$5:$G$7,T192)+N192*INDEX('Parámetros'!$H$5:$H$7,T192)+O192*INDEX('Parámetros'!$I$5:$I$7,T192)+P192*INDEX('Parámetros'!$J$5:$J$7,T192)+Q192*INDEX('Parámetros'!$K$5:$K$7,T192)+R192*INDEX('Parámetros'!$L$5:$L$7,T192)))</f>
      </c>
      <c r="E192" s="16"/>
      <c r="F192" s="16"/>
      <c r="G192" s="14"/>
      <c r="H192" s="14"/>
      <c r="I192" s="12">
        <f>IF(AND(E192="",F192=""),"",IF(S192=1,(V192-W192)/60,"Revisa entrada y salida"))</f>
      </c>
      <c r="J192" s="13">
        <f>IF(OR(S192&lt;&gt;1,C192=""),"",C192/INDEX('Parámetros'!$D$5:$D$7,T192))</f>
      </c>
      <c r="K192" s="12">
        <f>IF(S192=1,ROUND(1440*((1-AB192)*AS192+(1-AC192)*AW192),0)/60,"")</f>
      </c>
      <c r="L192" s="12">
        <f>IF(S192=1,ROUND(1440*((1-AB192)*AT192+(1-AC192)*AX192),0)/60,"")</f>
      </c>
      <c r="M192" s="12">
        <f>IF(S192=1,ROUND(1440*((1-AB192)*AR192+(1-AC192)*AV192),0)/60,"")</f>
      </c>
      <c r="N192" s="12">
        <f>IF(S192=1,ROUND(1440*(IF(OR(H192="Sí",H192="Si"),AB192*AQ192+AC192*AU192,0)),0)/60,"")</f>
      </c>
      <c r="O192" s="12">
        <f>IF(S192=1,ROUND(1440*(IF(OR(H192="Sí",H192="Si"),0,AB192*AQ192+AC192*AU192)),0)/60,"")</f>
      </c>
      <c r="P192" s="12">
        <f>IF(S192=1,ROUND(1440*(AB192*AR192+AC192*AV192),0)/60,"")</f>
      </c>
      <c r="Q192" s="12">
        <f>IF(S192=1,ROUND(1440*(AB192*AS192+AC192*AW192),0)/60,"")</f>
      </c>
      <c r="R192" s="12">
        <f>IF(S192=1,ROUND(1440*(AB192*AT192+AC192*AX192),0)/60,"")</f>
      </c>
      <c r="S192">
        <f>IF(AND(ISNUMBER(E192),ISNUMBER(F192)),IF(AND(F192&gt;E192,YEAR(E192)=2026,(F192-E192)*1440&lt;=1140),1,0),0)</f>
      </c>
      <c r="T192">
        <f>IF(S192=1,MATCH(INT(E192),'Parámetros'!$A$5:$A$7,1),"")</f>
      </c>
      <c r="U192">
        <f>IF(S192=1,INDEX('Parámetros'!$C$5:$C$7,T192)/24,"")</f>
      </c>
      <c r="V192">
        <f>IF(S192=1,ROUND((F192-E192)*1440,0),"")</f>
      </c>
      <c r="W192">
        <f>IF(S192=1,MIN(N(G192),V192),"")</f>
      </c>
      <c r="X192">
        <f>IF(S192=1,E192+(INT(V192/2)-INT(W192/2))/1440,"")</f>
      </c>
      <c r="Y192">
        <f>IF(S192=1,X192+W192/1440,"")</f>
      </c>
      <c r="Z192">
        <f>IF(S192=1,MIN(F192,IF(E192+U192&lt;=X192,E192+U192,E192+U192+W192/1440)),"")</f>
      </c>
      <c r="AA192">
        <f>IF(S192=1,INT(E192)+1,"")</f>
      </c>
      <c r="AB192">
        <f>IF(S192=1,IF(OR(WEEKDAY(AA192-1)=1,COUNTIF('Festivos 2026'!$A$5:$A$40,AA192-1)&gt;0),1,0),"")</f>
      </c>
      <c r="AC192">
        <f>IF(S192=1,IF(OR(WEEKDAY(AA192)=1,COUNTIF('Festivos 2026'!$A$5:$A$40,AA192)&gt;0),1,0),"")</f>
      </c>
      <c r="AD192">
        <f>IF(S192=1,IF(Y192&lt;=Z192,1,0),"")</f>
      </c>
      <c r="AE192">
        <f>IF(S192=1,MAX(0,MIN(Z192,AA192)-E192),"")</f>
      </c>
      <c r="AF192">
        <f>IF(S192=1,MAX(0,MIN(MIN(Z192,AA192),(AA192-1)+6/24)-E192)+MAX(0,MIN(Z192,AA192)-MAX(E192,(AA192-1)+19/24)),"")</f>
      </c>
      <c r="AG192">
        <f>IF(S192=1,MAX(0,Z192-MAX(E192,AA192)),"")</f>
      </c>
      <c r="AH192">
        <f>IF(S192=1,MAX(0,MIN(Z192,AA192+6/24)-MAX(E192,AA192))+MAX(0,Z192-MAX(MAX(E192,AA192),AA192+19/24)),"")</f>
      </c>
      <c r="AI192">
        <f>IF(S192=1,MAX(0,MIN(F192,AA192)-Z192),"")</f>
      </c>
      <c r="AJ192">
        <f>IF(S192=1,MAX(0,MIN(MIN(F192,AA192),(AA192-1)+6/24)-Z192)+MAX(0,MIN(F192,AA192)-MAX(Z192,(AA192-1)+19/24)),"")</f>
      </c>
      <c r="AK192">
        <f>IF(S192=1,MAX(0,F192-MAX(Z192,AA192)),"")</f>
      </c>
      <c r="AL192">
        <f>IF(S192=1,MAX(0,MIN(F192,AA192+6/24)-MAX(Z192,AA192))+MAX(0,F192-MAX(MAX(Z192,AA192),AA192+19/24)),"")</f>
      </c>
      <c r="AM192">
        <f>IF(S192=1,MAX(0,MIN(Y192,AA192)-X192),"")</f>
      </c>
      <c r="AN192">
        <f>IF(S192=1,MAX(0,MIN(MIN(Y192,AA192),(AA192-1)+6/24)-X192)+MAX(0,MIN(Y192,AA192)-MAX(X192,(AA192-1)+19/24)),"")</f>
      </c>
      <c r="AO192">
        <f>IF(S192=1,MAX(0,Y192-MAX(X192,AA192)),"")</f>
      </c>
      <c r="AP192">
        <f>IF(S192=1,MAX(0,MIN(Y192,AA192+6/24)-MAX(X192,AA192))+MAX(0,Y192-MAX(MAX(X192,AA192),AA192+19/24)),"")</f>
      </c>
      <c r="AQ192">
        <f>IF(S192=1,(AE192-AF192)-AD192*(AM192-AN192),"")</f>
      </c>
      <c r="AR192">
        <f>IF(S192=1,AF192-AD192*AN192,"")</f>
      </c>
      <c r="AS192">
        <f>IF(S192=1,(AI192-AJ192)-(1-AD192)*(AM192-AN192),"")</f>
      </c>
      <c r="AT192">
        <f>IF(S192=1,AJ192-(1-AD192)*AN192,"")</f>
      </c>
      <c r="AU192">
        <f>IF(S192=1,(AG192-AH192)-AD192*(AO192-AP192),"")</f>
      </c>
      <c r="AV192">
        <f>IF(S192=1,AH192-AD192*AP192,"")</f>
      </c>
      <c r="AW192">
        <f>IF(S192=1,(AK192-AL192)-(1-AD192)*(AO192-AP192),"")</f>
      </c>
      <c r="AX192">
        <f>IF(S192=1,AL192-(1-AD192)*AP192,"")</f>
      </c>
    </row>
    <row r="193" spans="1:50" x14ac:dyDescent="0.25">
      <c r="A193" s="14"/>
      <c r="B193" s="14"/>
      <c r="C193" s="15"/>
      <c r="D193" s="10">
        <f>IF(J193="","",J193*(K193*INDEX('Parámetros'!$E$5:$E$7,T193)+L193*INDEX('Parámetros'!$F$5:$F$7,T193)+M193*INDEX('Parámetros'!$G$5:$G$7,T193)+N193*INDEX('Parámetros'!$H$5:$H$7,T193)+O193*INDEX('Parámetros'!$I$5:$I$7,T193)+P193*INDEX('Parámetros'!$J$5:$J$7,T193)+Q193*INDEX('Parámetros'!$K$5:$K$7,T193)+R193*INDEX('Parámetros'!$L$5:$L$7,T193)))</f>
      </c>
      <c r="E193" s="16"/>
      <c r="F193" s="16"/>
      <c r="G193" s="14"/>
      <c r="H193" s="14"/>
      <c r="I193" s="12">
        <f>IF(AND(E193="",F193=""),"",IF(S193=1,(V193-W193)/60,"Revisa entrada y salida"))</f>
      </c>
      <c r="J193" s="13">
        <f>IF(OR(S193&lt;&gt;1,C193=""),"",C193/INDEX('Parámetros'!$D$5:$D$7,T193))</f>
      </c>
      <c r="K193" s="12">
        <f>IF(S193=1,ROUND(1440*((1-AB193)*AS193+(1-AC193)*AW193),0)/60,"")</f>
      </c>
      <c r="L193" s="12">
        <f>IF(S193=1,ROUND(1440*((1-AB193)*AT193+(1-AC193)*AX193),0)/60,"")</f>
      </c>
      <c r="M193" s="12">
        <f>IF(S193=1,ROUND(1440*((1-AB193)*AR193+(1-AC193)*AV193),0)/60,"")</f>
      </c>
      <c r="N193" s="12">
        <f>IF(S193=1,ROUND(1440*(IF(OR(H193="Sí",H193="Si"),AB193*AQ193+AC193*AU193,0)),0)/60,"")</f>
      </c>
      <c r="O193" s="12">
        <f>IF(S193=1,ROUND(1440*(IF(OR(H193="Sí",H193="Si"),0,AB193*AQ193+AC193*AU193)),0)/60,"")</f>
      </c>
      <c r="P193" s="12">
        <f>IF(S193=1,ROUND(1440*(AB193*AR193+AC193*AV193),0)/60,"")</f>
      </c>
      <c r="Q193" s="12">
        <f>IF(S193=1,ROUND(1440*(AB193*AS193+AC193*AW193),0)/60,"")</f>
      </c>
      <c r="R193" s="12">
        <f>IF(S193=1,ROUND(1440*(AB193*AT193+AC193*AX193),0)/60,"")</f>
      </c>
      <c r="S193">
        <f>IF(AND(ISNUMBER(E193),ISNUMBER(F193)),IF(AND(F193&gt;E193,YEAR(E193)=2026,(F193-E193)*1440&lt;=1140),1,0),0)</f>
      </c>
      <c r="T193">
        <f>IF(S193=1,MATCH(INT(E193),'Parámetros'!$A$5:$A$7,1),"")</f>
      </c>
      <c r="U193">
        <f>IF(S193=1,INDEX('Parámetros'!$C$5:$C$7,T193)/24,"")</f>
      </c>
      <c r="V193">
        <f>IF(S193=1,ROUND((F193-E193)*1440,0),"")</f>
      </c>
      <c r="W193">
        <f>IF(S193=1,MIN(N(G193),V193),"")</f>
      </c>
      <c r="X193">
        <f>IF(S193=1,E193+(INT(V193/2)-INT(W193/2))/1440,"")</f>
      </c>
      <c r="Y193">
        <f>IF(S193=1,X193+W193/1440,"")</f>
      </c>
      <c r="Z193">
        <f>IF(S193=1,MIN(F193,IF(E193+U193&lt;=X193,E193+U193,E193+U193+W193/1440)),"")</f>
      </c>
      <c r="AA193">
        <f>IF(S193=1,INT(E193)+1,"")</f>
      </c>
      <c r="AB193">
        <f>IF(S193=1,IF(OR(WEEKDAY(AA193-1)=1,COUNTIF('Festivos 2026'!$A$5:$A$40,AA193-1)&gt;0),1,0),"")</f>
      </c>
      <c r="AC193">
        <f>IF(S193=1,IF(OR(WEEKDAY(AA193)=1,COUNTIF('Festivos 2026'!$A$5:$A$40,AA193)&gt;0),1,0),"")</f>
      </c>
      <c r="AD193">
        <f>IF(S193=1,IF(Y193&lt;=Z193,1,0),"")</f>
      </c>
      <c r="AE193">
        <f>IF(S193=1,MAX(0,MIN(Z193,AA193)-E193),"")</f>
      </c>
      <c r="AF193">
        <f>IF(S193=1,MAX(0,MIN(MIN(Z193,AA193),(AA193-1)+6/24)-E193)+MAX(0,MIN(Z193,AA193)-MAX(E193,(AA193-1)+19/24)),"")</f>
      </c>
      <c r="AG193">
        <f>IF(S193=1,MAX(0,Z193-MAX(E193,AA193)),"")</f>
      </c>
      <c r="AH193">
        <f>IF(S193=1,MAX(0,MIN(Z193,AA193+6/24)-MAX(E193,AA193))+MAX(0,Z193-MAX(MAX(E193,AA193),AA193+19/24)),"")</f>
      </c>
      <c r="AI193">
        <f>IF(S193=1,MAX(0,MIN(F193,AA193)-Z193),"")</f>
      </c>
      <c r="AJ193">
        <f>IF(S193=1,MAX(0,MIN(MIN(F193,AA193),(AA193-1)+6/24)-Z193)+MAX(0,MIN(F193,AA193)-MAX(Z193,(AA193-1)+19/24)),"")</f>
      </c>
      <c r="AK193">
        <f>IF(S193=1,MAX(0,F193-MAX(Z193,AA193)),"")</f>
      </c>
      <c r="AL193">
        <f>IF(S193=1,MAX(0,MIN(F193,AA193+6/24)-MAX(Z193,AA193))+MAX(0,F193-MAX(MAX(Z193,AA193),AA193+19/24)),"")</f>
      </c>
      <c r="AM193">
        <f>IF(S193=1,MAX(0,MIN(Y193,AA193)-X193),"")</f>
      </c>
      <c r="AN193">
        <f>IF(S193=1,MAX(0,MIN(MIN(Y193,AA193),(AA193-1)+6/24)-X193)+MAX(0,MIN(Y193,AA193)-MAX(X193,(AA193-1)+19/24)),"")</f>
      </c>
      <c r="AO193">
        <f>IF(S193=1,MAX(0,Y193-MAX(X193,AA193)),"")</f>
      </c>
      <c r="AP193">
        <f>IF(S193=1,MAX(0,MIN(Y193,AA193+6/24)-MAX(X193,AA193))+MAX(0,Y193-MAX(MAX(X193,AA193),AA193+19/24)),"")</f>
      </c>
      <c r="AQ193">
        <f>IF(S193=1,(AE193-AF193)-AD193*(AM193-AN193),"")</f>
      </c>
      <c r="AR193">
        <f>IF(S193=1,AF193-AD193*AN193,"")</f>
      </c>
      <c r="AS193">
        <f>IF(S193=1,(AI193-AJ193)-(1-AD193)*(AM193-AN193),"")</f>
      </c>
      <c r="AT193">
        <f>IF(S193=1,AJ193-(1-AD193)*AN193,"")</f>
      </c>
      <c r="AU193">
        <f>IF(S193=1,(AG193-AH193)-AD193*(AO193-AP193),"")</f>
      </c>
      <c r="AV193">
        <f>IF(S193=1,AH193-AD193*AP193,"")</f>
      </c>
      <c r="AW193">
        <f>IF(S193=1,(AK193-AL193)-(1-AD193)*(AO193-AP193),"")</f>
      </c>
      <c r="AX193">
        <f>IF(S193=1,AL193-(1-AD193)*AP193,"")</f>
      </c>
    </row>
    <row r="194" spans="1:50" x14ac:dyDescent="0.25">
      <c r="A194" s="14"/>
      <c r="B194" s="14"/>
      <c r="C194" s="15"/>
      <c r="D194" s="10">
        <f>IF(J194="","",J194*(K194*INDEX('Parámetros'!$E$5:$E$7,T194)+L194*INDEX('Parámetros'!$F$5:$F$7,T194)+M194*INDEX('Parámetros'!$G$5:$G$7,T194)+N194*INDEX('Parámetros'!$H$5:$H$7,T194)+O194*INDEX('Parámetros'!$I$5:$I$7,T194)+P194*INDEX('Parámetros'!$J$5:$J$7,T194)+Q194*INDEX('Parámetros'!$K$5:$K$7,T194)+R194*INDEX('Parámetros'!$L$5:$L$7,T194)))</f>
      </c>
      <c r="E194" s="16"/>
      <c r="F194" s="16"/>
      <c r="G194" s="14"/>
      <c r="H194" s="14"/>
      <c r="I194" s="12">
        <f>IF(AND(E194="",F194=""),"",IF(S194=1,(V194-W194)/60,"Revisa entrada y salida"))</f>
      </c>
      <c r="J194" s="13">
        <f>IF(OR(S194&lt;&gt;1,C194=""),"",C194/INDEX('Parámetros'!$D$5:$D$7,T194))</f>
      </c>
      <c r="K194" s="12">
        <f>IF(S194=1,ROUND(1440*((1-AB194)*AS194+(1-AC194)*AW194),0)/60,"")</f>
      </c>
      <c r="L194" s="12">
        <f>IF(S194=1,ROUND(1440*((1-AB194)*AT194+(1-AC194)*AX194),0)/60,"")</f>
      </c>
      <c r="M194" s="12">
        <f>IF(S194=1,ROUND(1440*((1-AB194)*AR194+(1-AC194)*AV194),0)/60,"")</f>
      </c>
      <c r="N194" s="12">
        <f>IF(S194=1,ROUND(1440*(IF(OR(H194="Sí",H194="Si"),AB194*AQ194+AC194*AU194,0)),0)/60,"")</f>
      </c>
      <c r="O194" s="12">
        <f>IF(S194=1,ROUND(1440*(IF(OR(H194="Sí",H194="Si"),0,AB194*AQ194+AC194*AU194)),0)/60,"")</f>
      </c>
      <c r="P194" s="12">
        <f>IF(S194=1,ROUND(1440*(AB194*AR194+AC194*AV194),0)/60,"")</f>
      </c>
      <c r="Q194" s="12">
        <f>IF(S194=1,ROUND(1440*(AB194*AS194+AC194*AW194),0)/60,"")</f>
      </c>
      <c r="R194" s="12">
        <f>IF(S194=1,ROUND(1440*(AB194*AT194+AC194*AX194),0)/60,"")</f>
      </c>
      <c r="S194">
        <f>IF(AND(ISNUMBER(E194),ISNUMBER(F194)),IF(AND(F194&gt;E194,YEAR(E194)=2026,(F194-E194)*1440&lt;=1140),1,0),0)</f>
      </c>
      <c r="T194">
        <f>IF(S194=1,MATCH(INT(E194),'Parámetros'!$A$5:$A$7,1),"")</f>
      </c>
      <c r="U194">
        <f>IF(S194=1,INDEX('Parámetros'!$C$5:$C$7,T194)/24,"")</f>
      </c>
      <c r="V194">
        <f>IF(S194=1,ROUND((F194-E194)*1440,0),"")</f>
      </c>
      <c r="W194">
        <f>IF(S194=1,MIN(N(G194),V194),"")</f>
      </c>
      <c r="X194">
        <f>IF(S194=1,E194+(INT(V194/2)-INT(W194/2))/1440,"")</f>
      </c>
      <c r="Y194">
        <f>IF(S194=1,X194+W194/1440,"")</f>
      </c>
      <c r="Z194">
        <f>IF(S194=1,MIN(F194,IF(E194+U194&lt;=X194,E194+U194,E194+U194+W194/1440)),"")</f>
      </c>
      <c r="AA194">
        <f>IF(S194=1,INT(E194)+1,"")</f>
      </c>
      <c r="AB194">
        <f>IF(S194=1,IF(OR(WEEKDAY(AA194-1)=1,COUNTIF('Festivos 2026'!$A$5:$A$40,AA194-1)&gt;0),1,0),"")</f>
      </c>
      <c r="AC194">
        <f>IF(S194=1,IF(OR(WEEKDAY(AA194)=1,COUNTIF('Festivos 2026'!$A$5:$A$40,AA194)&gt;0),1,0),"")</f>
      </c>
      <c r="AD194">
        <f>IF(S194=1,IF(Y194&lt;=Z194,1,0),"")</f>
      </c>
      <c r="AE194">
        <f>IF(S194=1,MAX(0,MIN(Z194,AA194)-E194),"")</f>
      </c>
      <c r="AF194">
        <f>IF(S194=1,MAX(0,MIN(MIN(Z194,AA194),(AA194-1)+6/24)-E194)+MAX(0,MIN(Z194,AA194)-MAX(E194,(AA194-1)+19/24)),"")</f>
      </c>
      <c r="AG194">
        <f>IF(S194=1,MAX(0,Z194-MAX(E194,AA194)),"")</f>
      </c>
      <c r="AH194">
        <f>IF(S194=1,MAX(0,MIN(Z194,AA194+6/24)-MAX(E194,AA194))+MAX(0,Z194-MAX(MAX(E194,AA194),AA194+19/24)),"")</f>
      </c>
      <c r="AI194">
        <f>IF(S194=1,MAX(0,MIN(F194,AA194)-Z194),"")</f>
      </c>
      <c r="AJ194">
        <f>IF(S194=1,MAX(0,MIN(MIN(F194,AA194),(AA194-1)+6/24)-Z194)+MAX(0,MIN(F194,AA194)-MAX(Z194,(AA194-1)+19/24)),"")</f>
      </c>
      <c r="AK194">
        <f>IF(S194=1,MAX(0,F194-MAX(Z194,AA194)),"")</f>
      </c>
      <c r="AL194">
        <f>IF(S194=1,MAX(0,MIN(F194,AA194+6/24)-MAX(Z194,AA194))+MAX(0,F194-MAX(MAX(Z194,AA194),AA194+19/24)),"")</f>
      </c>
      <c r="AM194">
        <f>IF(S194=1,MAX(0,MIN(Y194,AA194)-X194),"")</f>
      </c>
      <c r="AN194">
        <f>IF(S194=1,MAX(0,MIN(MIN(Y194,AA194),(AA194-1)+6/24)-X194)+MAX(0,MIN(Y194,AA194)-MAX(X194,(AA194-1)+19/24)),"")</f>
      </c>
      <c r="AO194">
        <f>IF(S194=1,MAX(0,Y194-MAX(X194,AA194)),"")</f>
      </c>
      <c r="AP194">
        <f>IF(S194=1,MAX(0,MIN(Y194,AA194+6/24)-MAX(X194,AA194))+MAX(0,Y194-MAX(MAX(X194,AA194),AA194+19/24)),"")</f>
      </c>
      <c r="AQ194">
        <f>IF(S194=1,(AE194-AF194)-AD194*(AM194-AN194),"")</f>
      </c>
      <c r="AR194">
        <f>IF(S194=1,AF194-AD194*AN194,"")</f>
      </c>
      <c r="AS194">
        <f>IF(S194=1,(AI194-AJ194)-(1-AD194)*(AM194-AN194),"")</f>
      </c>
      <c r="AT194">
        <f>IF(S194=1,AJ194-(1-AD194)*AN194,"")</f>
      </c>
      <c r="AU194">
        <f>IF(S194=1,(AG194-AH194)-AD194*(AO194-AP194),"")</f>
      </c>
      <c r="AV194">
        <f>IF(S194=1,AH194-AD194*AP194,"")</f>
      </c>
      <c r="AW194">
        <f>IF(S194=1,(AK194-AL194)-(1-AD194)*(AO194-AP194),"")</f>
      </c>
      <c r="AX194">
        <f>IF(S194=1,AL194-(1-AD194)*AP194,"")</f>
      </c>
    </row>
    <row r="195" spans="1:50" x14ac:dyDescent="0.25">
      <c r="A195" s="14"/>
      <c r="B195" s="14"/>
      <c r="C195" s="15"/>
      <c r="D195" s="10">
        <f>IF(J195="","",J195*(K195*INDEX('Parámetros'!$E$5:$E$7,T195)+L195*INDEX('Parámetros'!$F$5:$F$7,T195)+M195*INDEX('Parámetros'!$G$5:$G$7,T195)+N195*INDEX('Parámetros'!$H$5:$H$7,T195)+O195*INDEX('Parámetros'!$I$5:$I$7,T195)+P195*INDEX('Parámetros'!$J$5:$J$7,T195)+Q195*INDEX('Parámetros'!$K$5:$K$7,T195)+R195*INDEX('Parámetros'!$L$5:$L$7,T195)))</f>
      </c>
      <c r="E195" s="16"/>
      <c r="F195" s="16"/>
      <c r="G195" s="14"/>
      <c r="H195" s="14"/>
      <c r="I195" s="12">
        <f>IF(AND(E195="",F195=""),"",IF(S195=1,(V195-W195)/60,"Revisa entrada y salida"))</f>
      </c>
      <c r="J195" s="13">
        <f>IF(OR(S195&lt;&gt;1,C195=""),"",C195/INDEX('Parámetros'!$D$5:$D$7,T195))</f>
      </c>
      <c r="K195" s="12">
        <f>IF(S195=1,ROUND(1440*((1-AB195)*AS195+(1-AC195)*AW195),0)/60,"")</f>
      </c>
      <c r="L195" s="12">
        <f>IF(S195=1,ROUND(1440*((1-AB195)*AT195+(1-AC195)*AX195),0)/60,"")</f>
      </c>
      <c r="M195" s="12">
        <f>IF(S195=1,ROUND(1440*((1-AB195)*AR195+(1-AC195)*AV195),0)/60,"")</f>
      </c>
      <c r="N195" s="12">
        <f>IF(S195=1,ROUND(1440*(IF(OR(H195="Sí",H195="Si"),AB195*AQ195+AC195*AU195,0)),0)/60,"")</f>
      </c>
      <c r="O195" s="12">
        <f>IF(S195=1,ROUND(1440*(IF(OR(H195="Sí",H195="Si"),0,AB195*AQ195+AC195*AU195)),0)/60,"")</f>
      </c>
      <c r="P195" s="12">
        <f>IF(S195=1,ROUND(1440*(AB195*AR195+AC195*AV195),0)/60,"")</f>
      </c>
      <c r="Q195" s="12">
        <f>IF(S195=1,ROUND(1440*(AB195*AS195+AC195*AW195),0)/60,"")</f>
      </c>
      <c r="R195" s="12">
        <f>IF(S195=1,ROUND(1440*(AB195*AT195+AC195*AX195),0)/60,"")</f>
      </c>
      <c r="S195">
        <f>IF(AND(ISNUMBER(E195),ISNUMBER(F195)),IF(AND(F195&gt;E195,YEAR(E195)=2026,(F195-E195)*1440&lt;=1140),1,0),0)</f>
      </c>
      <c r="T195">
        <f>IF(S195=1,MATCH(INT(E195),'Parámetros'!$A$5:$A$7,1),"")</f>
      </c>
      <c r="U195">
        <f>IF(S195=1,INDEX('Parámetros'!$C$5:$C$7,T195)/24,"")</f>
      </c>
      <c r="V195">
        <f>IF(S195=1,ROUND((F195-E195)*1440,0),"")</f>
      </c>
      <c r="W195">
        <f>IF(S195=1,MIN(N(G195),V195),"")</f>
      </c>
      <c r="X195">
        <f>IF(S195=1,E195+(INT(V195/2)-INT(W195/2))/1440,"")</f>
      </c>
      <c r="Y195">
        <f>IF(S195=1,X195+W195/1440,"")</f>
      </c>
      <c r="Z195">
        <f>IF(S195=1,MIN(F195,IF(E195+U195&lt;=X195,E195+U195,E195+U195+W195/1440)),"")</f>
      </c>
      <c r="AA195">
        <f>IF(S195=1,INT(E195)+1,"")</f>
      </c>
      <c r="AB195">
        <f>IF(S195=1,IF(OR(WEEKDAY(AA195-1)=1,COUNTIF('Festivos 2026'!$A$5:$A$40,AA195-1)&gt;0),1,0),"")</f>
      </c>
      <c r="AC195">
        <f>IF(S195=1,IF(OR(WEEKDAY(AA195)=1,COUNTIF('Festivos 2026'!$A$5:$A$40,AA195)&gt;0),1,0),"")</f>
      </c>
      <c r="AD195">
        <f>IF(S195=1,IF(Y195&lt;=Z195,1,0),"")</f>
      </c>
      <c r="AE195">
        <f>IF(S195=1,MAX(0,MIN(Z195,AA195)-E195),"")</f>
      </c>
      <c r="AF195">
        <f>IF(S195=1,MAX(0,MIN(MIN(Z195,AA195),(AA195-1)+6/24)-E195)+MAX(0,MIN(Z195,AA195)-MAX(E195,(AA195-1)+19/24)),"")</f>
      </c>
      <c r="AG195">
        <f>IF(S195=1,MAX(0,Z195-MAX(E195,AA195)),"")</f>
      </c>
      <c r="AH195">
        <f>IF(S195=1,MAX(0,MIN(Z195,AA195+6/24)-MAX(E195,AA195))+MAX(0,Z195-MAX(MAX(E195,AA195),AA195+19/24)),"")</f>
      </c>
      <c r="AI195">
        <f>IF(S195=1,MAX(0,MIN(F195,AA195)-Z195),"")</f>
      </c>
      <c r="AJ195">
        <f>IF(S195=1,MAX(0,MIN(MIN(F195,AA195),(AA195-1)+6/24)-Z195)+MAX(0,MIN(F195,AA195)-MAX(Z195,(AA195-1)+19/24)),"")</f>
      </c>
      <c r="AK195">
        <f>IF(S195=1,MAX(0,F195-MAX(Z195,AA195)),"")</f>
      </c>
      <c r="AL195">
        <f>IF(S195=1,MAX(0,MIN(F195,AA195+6/24)-MAX(Z195,AA195))+MAX(0,F195-MAX(MAX(Z195,AA195),AA195+19/24)),"")</f>
      </c>
      <c r="AM195">
        <f>IF(S195=1,MAX(0,MIN(Y195,AA195)-X195),"")</f>
      </c>
      <c r="AN195">
        <f>IF(S195=1,MAX(0,MIN(MIN(Y195,AA195),(AA195-1)+6/24)-X195)+MAX(0,MIN(Y195,AA195)-MAX(X195,(AA195-1)+19/24)),"")</f>
      </c>
      <c r="AO195">
        <f>IF(S195=1,MAX(0,Y195-MAX(X195,AA195)),"")</f>
      </c>
      <c r="AP195">
        <f>IF(S195=1,MAX(0,MIN(Y195,AA195+6/24)-MAX(X195,AA195))+MAX(0,Y195-MAX(MAX(X195,AA195),AA195+19/24)),"")</f>
      </c>
      <c r="AQ195">
        <f>IF(S195=1,(AE195-AF195)-AD195*(AM195-AN195),"")</f>
      </c>
      <c r="AR195">
        <f>IF(S195=1,AF195-AD195*AN195,"")</f>
      </c>
      <c r="AS195">
        <f>IF(S195=1,(AI195-AJ195)-(1-AD195)*(AM195-AN195),"")</f>
      </c>
      <c r="AT195">
        <f>IF(S195=1,AJ195-(1-AD195)*AN195,"")</f>
      </c>
      <c r="AU195">
        <f>IF(S195=1,(AG195-AH195)-AD195*(AO195-AP195),"")</f>
      </c>
      <c r="AV195">
        <f>IF(S195=1,AH195-AD195*AP195,"")</f>
      </c>
      <c r="AW195">
        <f>IF(S195=1,(AK195-AL195)-(1-AD195)*(AO195-AP195),"")</f>
      </c>
      <c r="AX195">
        <f>IF(S195=1,AL195-(1-AD195)*AP195,"")</f>
      </c>
    </row>
    <row r="196" spans="1:50" x14ac:dyDescent="0.25">
      <c r="A196" s="14"/>
      <c r="B196" s="14"/>
      <c r="C196" s="15"/>
      <c r="D196" s="10">
        <f>IF(J196="","",J196*(K196*INDEX('Parámetros'!$E$5:$E$7,T196)+L196*INDEX('Parámetros'!$F$5:$F$7,T196)+M196*INDEX('Parámetros'!$G$5:$G$7,T196)+N196*INDEX('Parámetros'!$H$5:$H$7,T196)+O196*INDEX('Parámetros'!$I$5:$I$7,T196)+P196*INDEX('Parámetros'!$J$5:$J$7,T196)+Q196*INDEX('Parámetros'!$K$5:$K$7,T196)+R196*INDEX('Parámetros'!$L$5:$L$7,T196)))</f>
      </c>
      <c r="E196" s="16"/>
      <c r="F196" s="16"/>
      <c r="G196" s="14"/>
      <c r="H196" s="14"/>
      <c r="I196" s="12">
        <f>IF(AND(E196="",F196=""),"",IF(S196=1,(V196-W196)/60,"Revisa entrada y salida"))</f>
      </c>
      <c r="J196" s="13">
        <f>IF(OR(S196&lt;&gt;1,C196=""),"",C196/INDEX('Parámetros'!$D$5:$D$7,T196))</f>
      </c>
      <c r="K196" s="12">
        <f>IF(S196=1,ROUND(1440*((1-AB196)*AS196+(1-AC196)*AW196),0)/60,"")</f>
      </c>
      <c r="L196" s="12">
        <f>IF(S196=1,ROUND(1440*((1-AB196)*AT196+(1-AC196)*AX196),0)/60,"")</f>
      </c>
      <c r="M196" s="12">
        <f>IF(S196=1,ROUND(1440*((1-AB196)*AR196+(1-AC196)*AV196),0)/60,"")</f>
      </c>
      <c r="N196" s="12">
        <f>IF(S196=1,ROUND(1440*(IF(OR(H196="Sí",H196="Si"),AB196*AQ196+AC196*AU196,0)),0)/60,"")</f>
      </c>
      <c r="O196" s="12">
        <f>IF(S196=1,ROUND(1440*(IF(OR(H196="Sí",H196="Si"),0,AB196*AQ196+AC196*AU196)),0)/60,"")</f>
      </c>
      <c r="P196" s="12">
        <f>IF(S196=1,ROUND(1440*(AB196*AR196+AC196*AV196),0)/60,"")</f>
      </c>
      <c r="Q196" s="12">
        <f>IF(S196=1,ROUND(1440*(AB196*AS196+AC196*AW196),0)/60,"")</f>
      </c>
      <c r="R196" s="12">
        <f>IF(S196=1,ROUND(1440*(AB196*AT196+AC196*AX196),0)/60,"")</f>
      </c>
      <c r="S196">
        <f>IF(AND(ISNUMBER(E196),ISNUMBER(F196)),IF(AND(F196&gt;E196,YEAR(E196)=2026,(F196-E196)*1440&lt;=1140),1,0),0)</f>
      </c>
      <c r="T196">
        <f>IF(S196=1,MATCH(INT(E196),'Parámetros'!$A$5:$A$7,1),"")</f>
      </c>
      <c r="U196">
        <f>IF(S196=1,INDEX('Parámetros'!$C$5:$C$7,T196)/24,"")</f>
      </c>
      <c r="V196">
        <f>IF(S196=1,ROUND((F196-E196)*1440,0),"")</f>
      </c>
      <c r="W196">
        <f>IF(S196=1,MIN(N(G196),V196),"")</f>
      </c>
      <c r="X196">
        <f>IF(S196=1,E196+(INT(V196/2)-INT(W196/2))/1440,"")</f>
      </c>
      <c r="Y196">
        <f>IF(S196=1,X196+W196/1440,"")</f>
      </c>
      <c r="Z196">
        <f>IF(S196=1,MIN(F196,IF(E196+U196&lt;=X196,E196+U196,E196+U196+W196/1440)),"")</f>
      </c>
      <c r="AA196">
        <f>IF(S196=1,INT(E196)+1,"")</f>
      </c>
      <c r="AB196">
        <f>IF(S196=1,IF(OR(WEEKDAY(AA196-1)=1,COUNTIF('Festivos 2026'!$A$5:$A$40,AA196-1)&gt;0),1,0),"")</f>
      </c>
      <c r="AC196">
        <f>IF(S196=1,IF(OR(WEEKDAY(AA196)=1,COUNTIF('Festivos 2026'!$A$5:$A$40,AA196)&gt;0),1,0),"")</f>
      </c>
      <c r="AD196">
        <f>IF(S196=1,IF(Y196&lt;=Z196,1,0),"")</f>
      </c>
      <c r="AE196">
        <f>IF(S196=1,MAX(0,MIN(Z196,AA196)-E196),"")</f>
      </c>
      <c r="AF196">
        <f>IF(S196=1,MAX(0,MIN(MIN(Z196,AA196),(AA196-1)+6/24)-E196)+MAX(0,MIN(Z196,AA196)-MAX(E196,(AA196-1)+19/24)),"")</f>
      </c>
      <c r="AG196">
        <f>IF(S196=1,MAX(0,Z196-MAX(E196,AA196)),"")</f>
      </c>
      <c r="AH196">
        <f>IF(S196=1,MAX(0,MIN(Z196,AA196+6/24)-MAX(E196,AA196))+MAX(0,Z196-MAX(MAX(E196,AA196),AA196+19/24)),"")</f>
      </c>
      <c r="AI196">
        <f>IF(S196=1,MAX(0,MIN(F196,AA196)-Z196),"")</f>
      </c>
      <c r="AJ196">
        <f>IF(S196=1,MAX(0,MIN(MIN(F196,AA196),(AA196-1)+6/24)-Z196)+MAX(0,MIN(F196,AA196)-MAX(Z196,(AA196-1)+19/24)),"")</f>
      </c>
      <c r="AK196">
        <f>IF(S196=1,MAX(0,F196-MAX(Z196,AA196)),"")</f>
      </c>
      <c r="AL196">
        <f>IF(S196=1,MAX(0,MIN(F196,AA196+6/24)-MAX(Z196,AA196))+MAX(0,F196-MAX(MAX(Z196,AA196),AA196+19/24)),"")</f>
      </c>
      <c r="AM196">
        <f>IF(S196=1,MAX(0,MIN(Y196,AA196)-X196),"")</f>
      </c>
      <c r="AN196">
        <f>IF(S196=1,MAX(0,MIN(MIN(Y196,AA196),(AA196-1)+6/24)-X196)+MAX(0,MIN(Y196,AA196)-MAX(X196,(AA196-1)+19/24)),"")</f>
      </c>
      <c r="AO196">
        <f>IF(S196=1,MAX(0,Y196-MAX(X196,AA196)),"")</f>
      </c>
      <c r="AP196">
        <f>IF(S196=1,MAX(0,MIN(Y196,AA196+6/24)-MAX(X196,AA196))+MAX(0,Y196-MAX(MAX(X196,AA196),AA196+19/24)),"")</f>
      </c>
      <c r="AQ196">
        <f>IF(S196=1,(AE196-AF196)-AD196*(AM196-AN196),"")</f>
      </c>
      <c r="AR196">
        <f>IF(S196=1,AF196-AD196*AN196,"")</f>
      </c>
      <c r="AS196">
        <f>IF(S196=1,(AI196-AJ196)-(1-AD196)*(AM196-AN196),"")</f>
      </c>
      <c r="AT196">
        <f>IF(S196=1,AJ196-(1-AD196)*AN196,"")</f>
      </c>
      <c r="AU196">
        <f>IF(S196=1,(AG196-AH196)-AD196*(AO196-AP196),"")</f>
      </c>
      <c r="AV196">
        <f>IF(S196=1,AH196-AD196*AP196,"")</f>
      </c>
      <c r="AW196">
        <f>IF(S196=1,(AK196-AL196)-(1-AD196)*(AO196-AP196),"")</f>
      </c>
      <c r="AX196">
        <f>IF(S196=1,AL196-(1-AD196)*AP196,"")</f>
      </c>
    </row>
    <row r="197" spans="1:50" x14ac:dyDescent="0.25">
      <c r="A197" s="14"/>
      <c r="B197" s="14"/>
      <c r="C197" s="15"/>
      <c r="D197" s="10">
        <f>IF(J197="","",J197*(K197*INDEX('Parámetros'!$E$5:$E$7,T197)+L197*INDEX('Parámetros'!$F$5:$F$7,T197)+M197*INDEX('Parámetros'!$G$5:$G$7,T197)+N197*INDEX('Parámetros'!$H$5:$H$7,T197)+O197*INDEX('Parámetros'!$I$5:$I$7,T197)+P197*INDEX('Parámetros'!$J$5:$J$7,T197)+Q197*INDEX('Parámetros'!$K$5:$K$7,T197)+R197*INDEX('Parámetros'!$L$5:$L$7,T197)))</f>
      </c>
      <c r="E197" s="16"/>
      <c r="F197" s="16"/>
      <c r="G197" s="14"/>
      <c r="H197" s="14"/>
      <c r="I197" s="12">
        <f>IF(AND(E197="",F197=""),"",IF(S197=1,(V197-W197)/60,"Revisa entrada y salida"))</f>
      </c>
      <c r="J197" s="13">
        <f>IF(OR(S197&lt;&gt;1,C197=""),"",C197/INDEX('Parámetros'!$D$5:$D$7,T197))</f>
      </c>
      <c r="K197" s="12">
        <f>IF(S197=1,ROUND(1440*((1-AB197)*AS197+(1-AC197)*AW197),0)/60,"")</f>
      </c>
      <c r="L197" s="12">
        <f>IF(S197=1,ROUND(1440*((1-AB197)*AT197+(1-AC197)*AX197),0)/60,"")</f>
      </c>
      <c r="M197" s="12">
        <f>IF(S197=1,ROUND(1440*((1-AB197)*AR197+(1-AC197)*AV197),0)/60,"")</f>
      </c>
      <c r="N197" s="12">
        <f>IF(S197=1,ROUND(1440*(IF(OR(H197="Sí",H197="Si"),AB197*AQ197+AC197*AU197,0)),0)/60,"")</f>
      </c>
      <c r="O197" s="12">
        <f>IF(S197=1,ROUND(1440*(IF(OR(H197="Sí",H197="Si"),0,AB197*AQ197+AC197*AU197)),0)/60,"")</f>
      </c>
      <c r="P197" s="12">
        <f>IF(S197=1,ROUND(1440*(AB197*AR197+AC197*AV197),0)/60,"")</f>
      </c>
      <c r="Q197" s="12">
        <f>IF(S197=1,ROUND(1440*(AB197*AS197+AC197*AW197),0)/60,"")</f>
      </c>
      <c r="R197" s="12">
        <f>IF(S197=1,ROUND(1440*(AB197*AT197+AC197*AX197),0)/60,"")</f>
      </c>
      <c r="S197">
        <f>IF(AND(ISNUMBER(E197),ISNUMBER(F197)),IF(AND(F197&gt;E197,YEAR(E197)=2026,(F197-E197)*1440&lt;=1140),1,0),0)</f>
      </c>
      <c r="T197">
        <f>IF(S197=1,MATCH(INT(E197),'Parámetros'!$A$5:$A$7,1),"")</f>
      </c>
      <c r="U197">
        <f>IF(S197=1,INDEX('Parámetros'!$C$5:$C$7,T197)/24,"")</f>
      </c>
      <c r="V197">
        <f>IF(S197=1,ROUND((F197-E197)*1440,0),"")</f>
      </c>
      <c r="W197">
        <f>IF(S197=1,MIN(N(G197),V197),"")</f>
      </c>
      <c r="X197">
        <f>IF(S197=1,E197+(INT(V197/2)-INT(W197/2))/1440,"")</f>
      </c>
      <c r="Y197">
        <f>IF(S197=1,X197+W197/1440,"")</f>
      </c>
      <c r="Z197">
        <f>IF(S197=1,MIN(F197,IF(E197+U197&lt;=X197,E197+U197,E197+U197+W197/1440)),"")</f>
      </c>
      <c r="AA197">
        <f>IF(S197=1,INT(E197)+1,"")</f>
      </c>
      <c r="AB197">
        <f>IF(S197=1,IF(OR(WEEKDAY(AA197-1)=1,COUNTIF('Festivos 2026'!$A$5:$A$40,AA197-1)&gt;0),1,0),"")</f>
      </c>
      <c r="AC197">
        <f>IF(S197=1,IF(OR(WEEKDAY(AA197)=1,COUNTIF('Festivos 2026'!$A$5:$A$40,AA197)&gt;0),1,0),"")</f>
      </c>
      <c r="AD197">
        <f>IF(S197=1,IF(Y197&lt;=Z197,1,0),"")</f>
      </c>
      <c r="AE197">
        <f>IF(S197=1,MAX(0,MIN(Z197,AA197)-E197),"")</f>
      </c>
      <c r="AF197">
        <f>IF(S197=1,MAX(0,MIN(MIN(Z197,AA197),(AA197-1)+6/24)-E197)+MAX(0,MIN(Z197,AA197)-MAX(E197,(AA197-1)+19/24)),"")</f>
      </c>
      <c r="AG197">
        <f>IF(S197=1,MAX(0,Z197-MAX(E197,AA197)),"")</f>
      </c>
      <c r="AH197">
        <f>IF(S197=1,MAX(0,MIN(Z197,AA197+6/24)-MAX(E197,AA197))+MAX(0,Z197-MAX(MAX(E197,AA197),AA197+19/24)),"")</f>
      </c>
      <c r="AI197">
        <f>IF(S197=1,MAX(0,MIN(F197,AA197)-Z197),"")</f>
      </c>
      <c r="AJ197">
        <f>IF(S197=1,MAX(0,MIN(MIN(F197,AA197),(AA197-1)+6/24)-Z197)+MAX(0,MIN(F197,AA197)-MAX(Z197,(AA197-1)+19/24)),"")</f>
      </c>
      <c r="AK197">
        <f>IF(S197=1,MAX(0,F197-MAX(Z197,AA197)),"")</f>
      </c>
      <c r="AL197">
        <f>IF(S197=1,MAX(0,MIN(F197,AA197+6/24)-MAX(Z197,AA197))+MAX(0,F197-MAX(MAX(Z197,AA197),AA197+19/24)),"")</f>
      </c>
      <c r="AM197">
        <f>IF(S197=1,MAX(0,MIN(Y197,AA197)-X197),"")</f>
      </c>
      <c r="AN197">
        <f>IF(S197=1,MAX(0,MIN(MIN(Y197,AA197),(AA197-1)+6/24)-X197)+MAX(0,MIN(Y197,AA197)-MAX(X197,(AA197-1)+19/24)),"")</f>
      </c>
      <c r="AO197">
        <f>IF(S197=1,MAX(0,Y197-MAX(X197,AA197)),"")</f>
      </c>
      <c r="AP197">
        <f>IF(S197=1,MAX(0,MIN(Y197,AA197+6/24)-MAX(X197,AA197))+MAX(0,Y197-MAX(MAX(X197,AA197),AA197+19/24)),"")</f>
      </c>
      <c r="AQ197">
        <f>IF(S197=1,(AE197-AF197)-AD197*(AM197-AN197),"")</f>
      </c>
      <c r="AR197">
        <f>IF(S197=1,AF197-AD197*AN197,"")</f>
      </c>
      <c r="AS197">
        <f>IF(S197=1,(AI197-AJ197)-(1-AD197)*(AM197-AN197),"")</f>
      </c>
      <c r="AT197">
        <f>IF(S197=1,AJ197-(1-AD197)*AN197,"")</f>
      </c>
      <c r="AU197">
        <f>IF(S197=1,(AG197-AH197)-AD197*(AO197-AP197),"")</f>
      </c>
      <c r="AV197">
        <f>IF(S197=1,AH197-AD197*AP197,"")</f>
      </c>
      <c r="AW197">
        <f>IF(S197=1,(AK197-AL197)-(1-AD197)*(AO197-AP197),"")</f>
      </c>
      <c r="AX197">
        <f>IF(S197=1,AL197-(1-AD197)*AP197,"")</f>
      </c>
    </row>
    <row r="198" spans="1:50" x14ac:dyDescent="0.25">
      <c r="A198" s="14"/>
      <c r="B198" s="14"/>
      <c r="C198" s="15"/>
      <c r="D198" s="10">
        <f>IF(J198="","",J198*(K198*INDEX('Parámetros'!$E$5:$E$7,T198)+L198*INDEX('Parámetros'!$F$5:$F$7,T198)+M198*INDEX('Parámetros'!$G$5:$G$7,T198)+N198*INDEX('Parámetros'!$H$5:$H$7,T198)+O198*INDEX('Parámetros'!$I$5:$I$7,T198)+P198*INDEX('Parámetros'!$J$5:$J$7,T198)+Q198*INDEX('Parámetros'!$K$5:$K$7,T198)+R198*INDEX('Parámetros'!$L$5:$L$7,T198)))</f>
      </c>
      <c r="E198" s="16"/>
      <c r="F198" s="16"/>
      <c r="G198" s="14"/>
      <c r="H198" s="14"/>
      <c r="I198" s="12">
        <f>IF(AND(E198="",F198=""),"",IF(S198=1,(V198-W198)/60,"Revisa entrada y salida"))</f>
      </c>
      <c r="J198" s="13">
        <f>IF(OR(S198&lt;&gt;1,C198=""),"",C198/INDEX('Parámetros'!$D$5:$D$7,T198))</f>
      </c>
      <c r="K198" s="12">
        <f>IF(S198=1,ROUND(1440*((1-AB198)*AS198+(1-AC198)*AW198),0)/60,"")</f>
      </c>
      <c r="L198" s="12">
        <f>IF(S198=1,ROUND(1440*((1-AB198)*AT198+(1-AC198)*AX198),0)/60,"")</f>
      </c>
      <c r="M198" s="12">
        <f>IF(S198=1,ROUND(1440*((1-AB198)*AR198+(1-AC198)*AV198),0)/60,"")</f>
      </c>
      <c r="N198" s="12">
        <f>IF(S198=1,ROUND(1440*(IF(OR(H198="Sí",H198="Si"),AB198*AQ198+AC198*AU198,0)),0)/60,"")</f>
      </c>
      <c r="O198" s="12">
        <f>IF(S198=1,ROUND(1440*(IF(OR(H198="Sí",H198="Si"),0,AB198*AQ198+AC198*AU198)),0)/60,"")</f>
      </c>
      <c r="P198" s="12">
        <f>IF(S198=1,ROUND(1440*(AB198*AR198+AC198*AV198),0)/60,"")</f>
      </c>
      <c r="Q198" s="12">
        <f>IF(S198=1,ROUND(1440*(AB198*AS198+AC198*AW198),0)/60,"")</f>
      </c>
      <c r="R198" s="12">
        <f>IF(S198=1,ROUND(1440*(AB198*AT198+AC198*AX198),0)/60,"")</f>
      </c>
      <c r="S198">
        <f>IF(AND(ISNUMBER(E198),ISNUMBER(F198)),IF(AND(F198&gt;E198,YEAR(E198)=2026,(F198-E198)*1440&lt;=1140),1,0),0)</f>
      </c>
      <c r="T198">
        <f>IF(S198=1,MATCH(INT(E198),'Parámetros'!$A$5:$A$7,1),"")</f>
      </c>
      <c r="U198">
        <f>IF(S198=1,INDEX('Parámetros'!$C$5:$C$7,T198)/24,"")</f>
      </c>
      <c r="V198">
        <f>IF(S198=1,ROUND((F198-E198)*1440,0),"")</f>
      </c>
      <c r="W198">
        <f>IF(S198=1,MIN(N(G198),V198),"")</f>
      </c>
      <c r="X198">
        <f>IF(S198=1,E198+(INT(V198/2)-INT(W198/2))/1440,"")</f>
      </c>
      <c r="Y198">
        <f>IF(S198=1,X198+W198/1440,"")</f>
      </c>
      <c r="Z198">
        <f>IF(S198=1,MIN(F198,IF(E198+U198&lt;=X198,E198+U198,E198+U198+W198/1440)),"")</f>
      </c>
      <c r="AA198">
        <f>IF(S198=1,INT(E198)+1,"")</f>
      </c>
      <c r="AB198">
        <f>IF(S198=1,IF(OR(WEEKDAY(AA198-1)=1,COUNTIF('Festivos 2026'!$A$5:$A$40,AA198-1)&gt;0),1,0),"")</f>
      </c>
      <c r="AC198">
        <f>IF(S198=1,IF(OR(WEEKDAY(AA198)=1,COUNTIF('Festivos 2026'!$A$5:$A$40,AA198)&gt;0),1,0),"")</f>
      </c>
      <c r="AD198">
        <f>IF(S198=1,IF(Y198&lt;=Z198,1,0),"")</f>
      </c>
      <c r="AE198">
        <f>IF(S198=1,MAX(0,MIN(Z198,AA198)-E198),"")</f>
      </c>
      <c r="AF198">
        <f>IF(S198=1,MAX(0,MIN(MIN(Z198,AA198),(AA198-1)+6/24)-E198)+MAX(0,MIN(Z198,AA198)-MAX(E198,(AA198-1)+19/24)),"")</f>
      </c>
      <c r="AG198">
        <f>IF(S198=1,MAX(0,Z198-MAX(E198,AA198)),"")</f>
      </c>
      <c r="AH198">
        <f>IF(S198=1,MAX(0,MIN(Z198,AA198+6/24)-MAX(E198,AA198))+MAX(0,Z198-MAX(MAX(E198,AA198),AA198+19/24)),"")</f>
      </c>
      <c r="AI198">
        <f>IF(S198=1,MAX(0,MIN(F198,AA198)-Z198),"")</f>
      </c>
      <c r="AJ198">
        <f>IF(S198=1,MAX(0,MIN(MIN(F198,AA198),(AA198-1)+6/24)-Z198)+MAX(0,MIN(F198,AA198)-MAX(Z198,(AA198-1)+19/24)),"")</f>
      </c>
      <c r="AK198">
        <f>IF(S198=1,MAX(0,F198-MAX(Z198,AA198)),"")</f>
      </c>
      <c r="AL198">
        <f>IF(S198=1,MAX(0,MIN(F198,AA198+6/24)-MAX(Z198,AA198))+MAX(0,F198-MAX(MAX(Z198,AA198),AA198+19/24)),"")</f>
      </c>
      <c r="AM198">
        <f>IF(S198=1,MAX(0,MIN(Y198,AA198)-X198),"")</f>
      </c>
      <c r="AN198">
        <f>IF(S198=1,MAX(0,MIN(MIN(Y198,AA198),(AA198-1)+6/24)-X198)+MAX(0,MIN(Y198,AA198)-MAX(X198,(AA198-1)+19/24)),"")</f>
      </c>
      <c r="AO198">
        <f>IF(S198=1,MAX(0,Y198-MAX(X198,AA198)),"")</f>
      </c>
      <c r="AP198">
        <f>IF(S198=1,MAX(0,MIN(Y198,AA198+6/24)-MAX(X198,AA198))+MAX(0,Y198-MAX(MAX(X198,AA198),AA198+19/24)),"")</f>
      </c>
      <c r="AQ198">
        <f>IF(S198=1,(AE198-AF198)-AD198*(AM198-AN198),"")</f>
      </c>
      <c r="AR198">
        <f>IF(S198=1,AF198-AD198*AN198,"")</f>
      </c>
      <c r="AS198">
        <f>IF(S198=1,(AI198-AJ198)-(1-AD198)*(AM198-AN198),"")</f>
      </c>
      <c r="AT198">
        <f>IF(S198=1,AJ198-(1-AD198)*AN198,"")</f>
      </c>
      <c r="AU198">
        <f>IF(S198=1,(AG198-AH198)-AD198*(AO198-AP198),"")</f>
      </c>
      <c r="AV198">
        <f>IF(S198=1,AH198-AD198*AP198,"")</f>
      </c>
      <c r="AW198">
        <f>IF(S198=1,(AK198-AL198)-(1-AD198)*(AO198-AP198),"")</f>
      </c>
      <c r="AX198">
        <f>IF(S198=1,AL198-(1-AD198)*AP198,"")</f>
      </c>
    </row>
    <row r="199" spans="1:50" x14ac:dyDescent="0.25">
      <c r="A199" s="14"/>
      <c r="B199" s="14"/>
      <c r="C199" s="15"/>
      <c r="D199" s="10">
        <f>IF(J199="","",J199*(K199*INDEX('Parámetros'!$E$5:$E$7,T199)+L199*INDEX('Parámetros'!$F$5:$F$7,T199)+M199*INDEX('Parámetros'!$G$5:$G$7,T199)+N199*INDEX('Parámetros'!$H$5:$H$7,T199)+O199*INDEX('Parámetros'!$I$5:$I$7,T199)+P199*INDEX('Parámetros'!$J$5:$J$7,T199)+Q199*INDEX('Parámetros'!$K$5:$K$7,T199)+R199*INDEX('Parámetros'!$L$5:$L$7,T199)))</f>
      </c>
      <c r="E199" s="16"/>
      <c r="F199" s="16"/>
      <c r="G199" s="14"/>
      <c r="H199" s="14"/>
      <c r="I199" s="12">
        <f>IF(AND(E199="",F199=""),"",IF(S199=1,(V199-W199)/60,"Revisa entrada y salida"))</f>
      </c>
      <c r="J199" s="13">
        <f>IF(OR(S199&lt;&gt;1,C199=""),"",C199/INDEX('Parámetros'!$D$5:$D$7,T199))</f>
      </c>
      <c r="K199" s="12">
        <f>IF(S199=1,ROUND(1440*((1-AB199)*AS199+(1-AC199)*AW199),0)/60,"")</f>
      </c>
      <c r="L199" s="12">
        <f>IF(S199=1,ROUND(1440*((1-AB199)*AT199+(1-AC199)*AX199),0)/60,"")</f>
      </c>
      <c r="M199" s="12">
        <f>IF(S199=1,ROUND(1440*((1-AB199)*AR199+(1-AC199)*AV199),0)/60,"")</f>
      </c>
      <c r="N199" s="12">
        <f>IF(S199=1,ROUND(1440*(IF(OR(H199="Sí",H199="Si"),AB199*AQ199+AC199*AU199,0)),0)/60,"")</f>
      </c>
      <c r="O199" s="12">
        <f>IF(S199=1,ROUND(1440*(IF(OR(H199="Sí",H199="Si"),0,AB199*AQ199+AC199*AU199)),0)/60,"")</f>
      </c>
      <c r="P199" s="12">
        <f>IF(S199=1,ROUND(1440*(AB199*AR199+AC199*AV199),0)/60,"")</f>
      </c>
      <c r="Q199" s="12">
        <f>IF(S199=1,ROUND(1440*(AB199*AS199+AC199*AW199),0)/60,"")</f>
      </c>
      <c r="R199" s="12">
        <f>IF(S199=1,ROUND(1440*(AB199*AT199+AC199*AX199),0)/60,"")</f>
      </c>
      <c r="S199">
        <f>IF(AND(ISNUMBER(E199),ISNUMBER(F199)),IF(AND(F199&gt;E199,YEAR(E199)=2026,(F199-E199)*1440&lt;=1140),1,0),0)</f>
      </c>
      <c r="T199">
        <f>IF(S199=1,MATCH(INT(E199),'Parámetros'!$A$5:$A$7,1),"")</f>
      </c>
      <c r="U199">
        <f>IF(S199=1,INDEX('Parámetros'!$C$5:$C$7,T199)/24,"")</f>
      </c>
      <c r="V199">
        <f>IF(S199=1,ROUND((F199-E199)*1440,0),"")</f>
      </c>
      <c r="W199">
        <f>IF(S199=1,MIN(N(G199),V199),"")</f>
      </c>
      <c r="X199">
        <f>IF(S199=1,E199+(INT(V199/2)-INT(W199/2))/1440,"")</f>
      </c>
      <c r="Y199">
        <f>IF(S199=1,X199+W199/1440,"")</f>
      </c>
      <c r="Z199">
        <f>IF(S199=1,MIN(F199,IF(E199+U199&lt;=X199,E199+U199,E199+U199+W199/1440)),"")</f>
      </c>
      <c r="AA199">
        <f>IF(S199=1,INT(E199)+1,"")</f>
      </c>
      <c r="AB199">
        <f>IF(S199=1,IF(OR(WEEKDAY(AA199-1)=1,COUNTIF('Festivos 2026'!$A$5:$A$40,AA199-1)&gt;0),1,0),"")</f>
      </c>
      <c r="AC199">
        <f>IF(S199=1,IF(OR(WEEKDAY(AA199)=1,COUNTIF('Festivos 2026'!$A$5:$A$40,AA199)&gt;0),1,0),"")</f>
      </c>
      <c r="AD199">
        <f>IF(S199=1,IF(Y199&lt;=Z199,1,0),"")</f>
      </c>
      <c r="AE199">
        <f>IF(S199=1,MAX(0,MIN(Z199,AA199)-E199),"")</f>
      </c>
      <c r="AF199">
        <f>IF(S199=1,MAX(0,MIN(MIN(Z199,AA199),(AA199-1)+6/24)-E199)+MAX(0,MIN(Z199,AA199)-MAX(E199,(AA199-1)+19/24)),"")</f>
      </c>
      <c r="AG199">
        <f>IF(S199=1,MAX(0,Z199-MAX(E199,AA199)),"")</f>
      </c>
      <c r="AH199">
        <f>IF(S199=1,MAX(0,MIN(Z199,AA199+6/24)-MAX(E199,AA199))+MAX(0,Z199-MAX(MAX(E199,AA199),AA199+19/24)),"")</f>
      </c>
      <c r="AI199">
        <f>IF(S199=1,MAX(0,MIN(F199,AA199)-Z199),"")</f>
      </c>
      <c r="AJ199">
        <f>IF(S199=1,MAX(0,MIN(MIN(F199,AA199),(AA199-1)+6/24)-Z199)+MAX(0,MIN(F199,AA199)-MAX(Z199,(AA199-1)+19/24)),"")</f>
      </c>
      <c r="AK199">
        <f>IF(S199=1,MAX(0,F199-MAX(Z199,AA199)),"")</f>
      </c>
      <c r="AL199">
        <f>IF(S199=1,MAX(0,MIN(F199,AA199+6/24)-MAX(Z199,AA199))+MAX(0,F199-MAX(MAX(Z199,AA199),AA199+19/24)),"")</f>
      </c>
      <c r="AM199">
        <f>IF(S199=1,MAX(0,MIN(Y199,AA199)-X199),"")</f>
      </c>
      <c r="AN199">
        <f>IF(S199=1,MAX(0,MIN(MIN(Y199,AA199),(AA199-1)+6/24)-X199)+MAX(0,MIN(Y199,AA199)-MAX(X199,(AA199-1)+19/24)),"")</f>
      </c>
      <c r="AO199">
        <f>IF(S199=1,MAX(0,Y199-MAX(X199,AA199)),"")</f>
      </c>
      <c r="AP199">
        <f>IF(S199=1,MAX(0,MIN(Y199,AA199+6/24)-MAX(X199,AA199))+MAX(0,Y199-MAX(MAX(X199,AA199),AA199+19/24)),"")</f>
      </c>
      <c r="AQ199">
        <f>IF(S199=1,(AE199-AF199)-AD199*(AM199-AN199),"")</f>
      </c>
      <c r="AR199">
        <f>IF(S199=1,AF199-AD199*AN199,"")</f>
      </c>
      <c r="AS199">
        <f>IF(S199=1,(AI199-AJ199)-(1-AD199)*(AM199-AN199),"")</f>
      </c>
      <c r="AT199">
        <f>IF(S199=1,AJ199-(1-AD199)*AN199,"")</f>
      </c>
      <c r="AU199">
        <f>IF(S199=1,(AG199-AH199)-AD199*(AO199-AP199),"")</f>
      </c>
      <c r="AV199">
        <f>IF(S199=1,AH199-AD199*AP199,"")</f>
      </c>
      <c r="AW199">
        <f>IF(S199=1,(AK199-AL199)-(1-AD199)*(AO199-AP199),"")</f>
      </c>
      <c r="AX199">
        <f>IF(S199=1,AL199-(1-AD199)*AP199,"")</f>
      </c>
    </row>
    <row r="200" spans="1:50" x14ac:dyDescent="0.25">
      <c r="A200" s="14"/>
      <c r="B200" s="14"/>
      <c r="C200" s="15"/>
      <c r="D200" s="10">
        <f>IF(J200="","",J200*(K200*INDEX('Parámetros'!$E$5:$E$7,T200)+L200*INDEX('Parámetros'!$F$5:$F$7,T200)+M200*INDEX('Parámetros'!$G$5:$G$7,T200)+N200*INDEX('Parámetros'!$H$5:$H$7,T200)+O200*INDEX('Parámetros'!$I$5:$I$7,T200)+P200*INDEX('Parámetros'!$J$5:$J$7,T200)+Q200*INDEX('Parámetros'!$K$5:$K$7,T200)+R200*INDEX('Parámetros'!$L$5:$L$7,T200)))</f>
      </c>
      <c r="E200" s="16"/>
      <c r="F200" s="16"/>
      <c r="G200" s="14"/>
      <c r="H200" s="14"/>
      <c r="I200" s="12">
        <f>IF(AND(E200="",F200=""),"",IF(S200=1,(V200-W200)/60,"Revisa entrada y salida"))</f>
      </c>
      <c r="J200" s="13">
        <f>IF(OR(S200&lt;&gt;1,C200=""),"",C200/INDEX('Parámetros'!$D$5:$D$7,T200))</f>
      </c>
      <c r="K200" s="12">
        <f>IF(S200=1,ROUND(1440*((1-AB200)*AS200+(1-AC200)*AW200),0)/60,"")</f>
      </c>
      <c r="L200" s="12">
        <f>IF(S200=1,ROUND(1440*((1-AB200)*AT200+(1-AC200)*AX200),0)/60,"")</f>
      </c>
      <c r="M200" s="12">
        <f>IF(S200=1,ROUND(1440*((1-AB200)*AR200+(1-AC200)*AV200),0)/60,"")</f>
      </c>
      <c r="N200" s="12">
        <f>IF(S200=1,ROUND(1440*(IF(OR(H200="Sí",H200="Si"),AB200*AQ200+AC200*AU200,0)),0)/60,"")</f>
      </c>
      <c r="O200" s="12">
        <f>IF(S200=1,ROUND(1440*(IF(OR(H200="Sí",H200="Si"),0,AB200*AQ200+AC200*AU200)),0)/60,"")</f>
      </c>
      <c r="P200" s="12">
        <f>IF(S200=1,ROUND(1440*(AB200*AR200+AC200*AV200),0)/60,"")</f>
      </c>
      <c r="Q200" s="12">
        <f>IF(S200=1,ROUND(1440*(AB200*AS200+AC200*AW200),0)/60,"")</f>
      </c>
      <c r="R200" s="12">
        <f>IF(S200=1,ROUND(1440*(AB200*AT200+AC200*AX200),0)/60,"")</f>
      </c>
      <c r="S200">
        <f>IF(AND(ISNUMBER(E200),ISNUMBER(F200)),IF(AND(F200&gt;E200,YEAR(E200)=2026,(F200-E200)*1440&lt;=1140),1,0),0)</f>
      </c>
      <c r="T200">
        <f>IF(S200=1,MATCH(INT(E200),'Parámetros'!$A$5:$A$7,1),"")</f>
      </c>
      <c r="U200">
        <f>IF(S200=1,INDEX('Parámetros'!$C$5:$C$7,T200)/24,"")</f>
      </c>
      <c r="V200">
        <f>IF(S200=1,ROUND((F200-E200)*1440,0),"")</f>
      </c>
      <c r="W200">
        <f>IF(S200=1,MIN(N(G200),V200),"")</f>
      </c>
      <c r="X200">
        <f>IF(S200=1,E200+(INT(V200/2)-INT(W200/2))/1440,"")</f>
      </c>
      <c r="Y200">
        <f>IF(S200=1,X200+W200/1440,"")</f>
      </c>
      <c r="Z200">
        <f>IF(S200=1,MIN(F200,IF(E200+U200&lt;=X200,E200+U200,E200+U200+W200/1440)),"")</f>
      </c>
      <c r="AA200">
        <f>IF(S200=1,INT(E200)+1,"")</f>
      </c>
      <c r="AB200">
        <f>IF(S200=1,IF(OR(WEEKDAY(AA200-1)=1,COUNTIF('Festivos 2026'!$A$5:$A$40,AA200-1)&gt;0),1,0),"")</f>
      </c>
      <c r="AC200">
        <f>IF(S200=1,IF(OR(WEEKDAY(AA200)=1,COUNTIF('Festivos 2026'!$A$5:$A$40,AA200)&gt;0),1,0),"")</f>
      </c>
      <c r="AD200">
        <f>IF(S200=1,IF(Y200&lt;=Z200,1,0),"")</f>
      </c>
      <c r="AE200">
        <f>IF(S200=1,MAX(0,MIN(Z200,AA200)-E200),"")</f>
      </c>
      <c r="AF200">
        <f>IF(S200=1,MAX(0,MIN(MIN(Z200,AA200),(AA200-1)+6/24)-E200)+MAX(0,MIN(Z200,AA200)-MAX(E200,(AA200-1)+19/24)),"")</f>
      </c>
      <c r="AG200">
        <f>IF(S200=1,MAX(0,Z200-MAX(E200,AA200)),"")</f>
      </c>
      <c r="AH200">
        <f>IF(S200=1,MAX(0,MIN(Z200,AA200+6/24)-MAX(E200,AA200))+MAX(0,Z200-MAX(MAX(E200,AA200),AA200+19/24)),"")</f>
      </c>
      <c r="AI200">
        <f>IF(S200=1,MAX(0,MIN(F200,AA200)-Z200),"")</f>
      </c>
      <c r="AJ200">
        <f>IF(S200=1,MAX(0,MIN(MIN(F200,AA200),(AA200-1)+6/24)-Z200)+MAX(0,MIN(F200,AA200)-MAX(Z200,(AA200-1)+19/24)),"")</f>
      </c>
      <c r="AK200">
        <f>IF(S200=1,MAX(0,F200-MAX(Z200,AA200)),"")</f>
      </c>
      <c r="AL200">
        <f>IF(S200=1,MAX(0,MIN(F200,AA200+6/24)-MAX(Z200,AA200))+MAX(0,F200-MAX(MAX(Z200,AA200),AA200+19/24)),"")</f>
      </c>
      <c r="AM200">
        <f>IF(S200=1,MAX(0,MIN(Y200,AA200)-X200),"")</f>
      </c>
      <c r="AN200">
        <f>IF(S200=1,MAX(0,MIN(MIN(Y200,AA200),(AA200-1)+6/24)-X200)+MAX(0,MIN(Y200,AA200)-MAX(X200,(AA200-1)+19/24)),"")</f>
      </c>
      <c r="AO200">
        <f>IF(S200=1,MAX(0,Y200-MAX(X200,AA200)),"")</f>
      </c>
      <c r="AP200">
        <f>IF(S200=1,MAX(0,MIN(Y200,AA200+6/24)-MAX(X200,AA200))+MAX(0,Y200-MAX(MAX(X200,AA200),AA200+19/24)),"")</f>
      </c>
      <c r="AQ200">
        <f>IF(S200=1,(AE200-AF200)-AD200*(AM200-AN200),"")</f>
      </c>
      <c r="AR200">
        <f>IF(S200=1,AF200-AD200*AN200,"")</f>
      </c>
      <c r="AS200">
        <f>IF(S200=1,(AI200-AJ200)-(1-AD200)*(AM200-AN200),"")</f>
      </c>
      <c r="AT200">
        <f>IF(S200=1,AJ200-(1-AD200)*AN200,"")</f>
      </c>
      <c r="AU200">
        <f>IF(S200=1,(AG200-AH200)-AD200*(AO200-AP200),"")</f>
      </c>
      <c r="AV200">
        <f>IF(S200=1,AH200-AD200*AP200,"")</f>
      </c>
      <c r="AW200">
        <f>IF(S200=1,(AK200-AL200)-(1-AD200)*(AO200-AP200),"")</f>
      </c>
      <c r="AX200">
        <f>IF(S200=1,AL200-(1-AD200)*AP200,"")</f>
      </c>
    </row>
    <row r="201" spans="1:50" x14ac:dyDescent="0.25">
      <c r="A201" s="14"/>
      <c r="B201" s="14"/>
      <c r="C201" s="15"/>
      <c r="D201" s="10">
        <f>IF(J201="","",J201*(K201*INDEX('Parámetros'!$E$5:$E$7,T201)+L201*INDEX('Parámetros'!$F$5:$F$7,T201)+M201*INDEX('Parámetros'!$G$5:$G$7,T201)+N201*INDEX('Parámetros'!$H$5:$H$7,T201)+O201*INDEX('Parámetros'!$I$5:$I$7,T201)+P201*INDEX('Parámetros'!$J$5:$J$7,T201)+Q201*INDEX('Parámetros'!$K$5:$K$7,T201)+R201*INDEX('Parámetros'!$L$5:$L$7,T201)))</f>
      </c>
      <c r="E201" s="16"/>
      <c r="F201" s="16"/>
      <c r="G201" s="14"/>
      <c r="H201" s="14"/>
      <c r="I201" s="12">
        <f>IF(AND(E201="",F201=""),"",IF(S201=1,(V201-W201)/60,"Revisa entrada y salida"))</f>
      </c>
      <c r="J201" s="13">
        <f>IF(OR(S201&lt;&gt;1,C201=""),"",C201/INDEX('Parámetros'!$D$5:$D$7,T201))</f>
      </c>
      <c r="K201" s="12">
        <f>IF(S201=1,ROUND(1440*((1-AB201)*AS201+(1-AC201)*AW201),0)/60,"")</f>
      </c>
      <c r="L201" s="12">
        <f>IF(S201=1,ROUND(1440*((1-AB201)*AT201+(1-AC201)*AX201),0)/60,"")</f>
      </c>
      <c r="M201" s="12">
        <f>IF(S201=1,ROUND(1440*((1-AB201)*AR201+(1-AC201)*AV201),0)/60,"")</f>
      </c>
      <c r="N201" s="12">
        <f>IF(S201=1,ROUND(1440*(IF(OR(H201="Sí",H201="Si"),AB201*AQ201+AC201*AU201,0)),0)/60,"")</f>
      </c>
      <c r="O201" s="12">
        <f>IF(S201=1,ROUND(1440*(IF(OR(H201="Sí",H201="Si"),0,AB201*AQ201+AC201*AU201)),0)/60,"")</f>
      </c>
      <c r="P201" s="12">
        <f>IF(S201=1,ROUND(1440*(AB201*AR201+AC201*AV201),0)/60,"")</f>
      </c>
      <c r="Q201" s="12">
        <f>IF(S201=1,ROUND(1440*(AB201*AS201+AC201*AW201),0)/60,"")</f>
      </c>
      <c r="R201" s="12">
        <f>IF(S201=1,ROUND(1440*(AB201*AT201+AC201*AX201),0)/60,"")</f>
      </c>
      <c r="S201">
        <f>IF(AND(ISNUMBER(E201),ISNUMBER(F201)),IF(AND(F201&gt;E201,YEAR(E201)=2026,(F201-E201)*1440&lt;=1140),1,0),0)</f>
      </c>
      <c r="T201">
        <f>IF(S201=1,MATCH(INT(E201),'Parámetros'!$A$5:$A$7,1),"")</f>
      </c>
      <c r="U201">
        <f>IF(S201=1,INDEX('Parámetros'!$C$5:$C$7,T201)/24,"")</f>
      </c>
      <c r="V201">
        <f>IF(S201=1,ROUND((F201-E201)*1440,0),"")</f>
      </c>
      <c r="W201">
        <f>IF(S201=1,MIN(N(G201),V201),"")</f>
      </c>
      <c r="X201">
        <f>IF(S201=1,E201+(INT(V201/2)-INT(W201/2))/1440,"")</f>
      </c>
      <c r="Y201">
        <f>IF(S201=1,X201+W201/1440,"")</f>
      </c>
      <c r="Z201">
        <f>IF(S201=1,MIN(F201,IF(E201+U201&lt;=X201,E201+U201,E201+U201+W201/1440)),"")</f>
      </c>
      <c r="AA201">
        <f>IF(S201=1,INT(E201)+1,"")</f>
      </c>
      <c r="AB201">
        <f>IF(S201=1,IF(OR(WEEKDAY(AA201-1)=1,COUNTIF('Festivos 2026'!$A$5:$A$40,AA201-1)&gt;0),1,0),"")</f>
      </c>
      <c r="AC201">
        <f>IF(S201=1,IF(OR(WEEKDAY(AA201)=1,COUNTIF('Festivos 2026'!$A$5:$A$40,AA201)&gt;0),1,0),"")</f>
      </c>
      <c r="AD201">
        <f>IF(S201=1,IF(Y201&lt;=Z201,1,0),"")</f>
      </c>
      <c r="AE201">
        <f>IF(S201=1,MAX(0,MIN(Z201,AA201)-E201),"")</f>
      </c>
      <c r="AF201">
        <f>IF(S201=1,MAX(0,MIN(MIN(Z201,AA201),(AA201-1)+6/24)-E201)+MAX(0,MIN(Z201,AA201)-MAX(E201,(AA201-1)+19/24)),"")</f>
      </c>
      <c r="AG201">
        <f>IF(S201=1,MAX(0,Z201-MAX(E201,AA201)),"")</f>
      </c>
      <c r="AH201">
        <f>IF(S201=1,MAX(0,MIN(Z201,AA201+6/24)-MAX(E201,AA201))+MAX(0,Z201-MAX(MAX(E201,AA201),AA201+19/24)),"")</f>
      </c>
      <c r="AI201">
        <f>IF(S201=1,MAX(0,MIN(F201,AA201)-Z201),"")</f>
      </c>
      <c r="AJ201">
        <f>IF(S201=1,MAX(0,MIN(MIN(F201,AA201),(AA201-1)+6/24)-Z201)+MAX(0,MIN(F201,AA201)-MAX(Z201,(AA201-1)+19/24)),"")</f>
      </c>
      <c r="AK201">
        <f>IF(S201=1,MAX(0,F201-MAX(Z201,AA201)),"")</f>
      </c>
      <c r="AL201">
        <f>IF(S201=1,MAX(0,MIN(F201,AA201+6/24)-MAX(Z201,AA201))+MAX(0,F201-MAX(MAX(Z201,AA201),AA201+19/24)),"")</f>
      </c>
      <c r="AM201">
        <f>IF(S201=1,MAX(0,MIN(Y201,AA201)-X201),"")</f>
      </c>
      <c r="AN201">
        <f>IF(S201=1,MAX(0,MIN(MIN(Y201,AA201),(AA201-1)+6/24)-X201)+MAX(0,MIN(Y201,AA201)-MAX(X201,(AA201-1)+19/24)),"")</f>
      </c>
      <c r="AO201">
        <f>IF(S201=1,MAX(0,Y201-MAX(X201,AA201)),"")</f>
      </c>
      <c r="AP201">
        <f>IF(S201=1,MAX(0,MIN(Y201,AA201+6/24)-MAX(X201,AA201))+MAX(0,Y201-MAX(MAX(X201,AA201),AA201+19/24)),"")</f>
      </c>
      <c r="AQ201">
        <f>IF(S201=1,(AE201-AF201)-AD201*(AM201-AN201),"")</f>
      </c>
      <c r="AR201">
        <f>IF(S201=1,AF201-AD201*AN201,"")</f>
      </c>
      <c r="AS201">
        <f>IF(S201=1,(AI201-AJ201)-(1-AD201)*(AM201-AN201),"")</f>
      </c>
      <c r="AT201">
        <f>IF(S201=1,AJ201-(1-AD201)*AN201,"")</f>
      </c>
      <c r="AU201">
        <f>IF(S201=1,(AG201-AH201)-AD201*(AO201-AP201),"")</f>
      </c>
      <c r="AV201">
        <f>IF(S201=1,AH201-AD201*AP201,"")</f>
      </c>
      <c r="AW201">
        <f>IF(S201=1,(AK201-AL201)-(1-AD201)*(AO201-AP201),"")</f>
      </c>
      <c r="AX201">
        <f>IF(S201=1,AL201-(1-AD201)*AP201,"")</f>
      </c>
    </row>
    <row r="202" spans="1:50" x14ac:dyDescent="0.25">
      <c r="A202" s="14"/>
      <c r="B202" s="14"/>
      <c r="C202" s="15"/>
      <c r="D202" s="10">
        <f>IF(J202="","",J202*(K202*INDEX('Parámetros'!$E$5:$E$7,T202)+L202*INDEX('Parámetros'!$F$5:$F$7,T202)+M202*INDEX('Parámetros'!$G$5:$G$7,T202)+N202*INDEX('Parámetros'!$H$5:$H$7,T202)+O202*INDEX('Parámetros'!$I$5:$I$7,T202)+P202*INDEX('Parámetros'!$J$5:$J$7,T202)+Q202*INDEX('Parámetros'!$K$5:$K$7,T202)+R202*INDEX('Parámetros'!$L$5:$L$7,T202)))</f>
      </c>
      <c r="E202" s="16"/>
      <c r="F202" s="16"/>
      <c r="G202" s="14"/>
      <c r="H202" s="14"/>
      <c r="I202" s="12">
        <f>IF(AND(E202="",F202=""),"",IF(S202=1,(V202-W202)/60,"Revisa entrada y salida"))</f>
      </c>
      <c r="J202" s="13">
        <f>IF(OR(S202&lt;&gt;1,C202=""),"",C202/INDEX('Parámetros'!$D$5:$D$7,T202))</f>
      </c>
      <c r="K202" s="12">
        <f>IF(S202=1,ROUND(1440*((1-AB202)*AS202+(1-AC202)*AW202),0)/60,"")</f>
      </c>
      <c r="L202" s="12">
        <f>IF(S202=1,ROUND(1440*((1-AB202)*AT202+(1-AC202)*AX202),0)/60,"")</f>
      </c>
      <c r="M202" s="12">
        <f>IF(S202=1,ROUND(1440*((1-AB202)*AR202+(1-AC202)*AV202),0)/60,"")</f>
      </c>
      <c r="N202" s="12">
        <f>IF(S202=1,ROUND(1440*(IF(OR(H202="Sí",H202="Si"),AB202*AQ202+AC202*AU202,0)),0)/60,"")</f>
      </c>
      <c r="O202" s="12">
        <f>IF(S202=1,ROUND(1440*(IF(OR(H202="Sí",H202="Si"),0,AB202*AQ202+AC202*AU202)),0)/60,"")</f>
      </c>
      <c r="P202" s="12">
        <f>IF(S202=1,ROUND(1440*(AB202*AR202+AC202*AV202),0)/60,"")</f>
      </c>
      <c r="Q202" s="12">
        <f>IF(S202=1,ROUND(1440*(AB202*AS202+AC202*AW202),0)/60,"")</f>
      </c>
      <c r="R202" s="12">
        <f>IF(S202=1,ROUND(1440*(AB202*AT202+AC202*AX202),0)/60,"")</f>
      </c>
      <c r="S202">
        <f>IF(AND(ISNUMBER(E202),ISNUMBER(F202)),IF(AND(F202&gt;E202,YEAR(E202)=2026,(F202-E202)*1440&lt;=1140),1,0),0)</f>
      </c>
      <c r="T202">
        <f>IF(S202=1,MATCH(INT(E202),'Parámetros'!$A$5:$A$7,1),"")</f>
      </c>
      <c r="U202">
        <f>IF(S202=1,INDEX('Parámetros'!$C$5:$C$7,T202)/24,"")</f>
      </c>
      <c r="V202">
        <f>IF(S202=1,ROUND((F202-E202)*1440,0),"")</f>
      </c>
      <c r="W202">
        <f>IF(S202=1,MIN(N(G202),V202),"")</f>
      </c>
      <c r="X202">
        <f>IF(S202=1,E202+(INT(V202/2)-INT(W202/2))/1440,"")</f>
      </c>
      <c r="Y202">
        <f>IF(S202=1,X202+W202/1440,"")</f>
      </c>
      <c r="Z202">
        <f>IF(S202=1,MIN(F202,IF(E202+U202&lt;=X202,E202+U202,E202+U202+W202/1440)),"")</f>
      </c>
      <c r="AA202">
        <f>IF(S202=1,INT(E202)+1,"")</f>
      </c>
      <c r="AB202">
        <f>IF(S202=1,IF(OR(WEEKDAY(AA202-1)=1,COUNTIF('Festivos 2026'!$A$5:$A$40,AA202-1)&gt;0),1,0),"")</f>
      </c>
      <c r="AC202">
        <f>IF(S202=1,IF(OR(WEEKDAY(AA202)=1,COUNTIF('Festivos 2026'!$A$5:$A$40,AA202)&gt;0),1,0),"")</f>
      </c>
      <c r="AD202">
        <f>IF(S202=1,IF(Y202&lt;=Z202,1,0),"")</f>
      </c>
      <c r="AE202">
        <f>IF(S202=1,MAX(0,MIN(Z202,AA202)-E202),"")</f>
      </c>
      <c r="AF202">
        <f>IF(S202=1,MAX(0,MIN(MIN(Z202,AA202),(AA202-1)+6/24)-E202)+MAX(0,MIN(Z202,AA202)-MAX(E202,(AA202-1)+19/24)),"")</f>
      </c>
      <c r="AG202">
        <f>IF(S202=1,MAX(0,Z202-MAX(E202,AA202)),"")</f>
      </c>
      <c r="AH202">
        <f>IF(S202=1,MAX(0,MIN(Z202,AA202+6/24)-MAX(E202,AA202))+MAX(0,Z202-MAX(MAX(E202,AA202),AA202+19/24)),"")</f>
      </c>
      <c r="AI202">
        <f>IF(S202=1,MAX(0,MIN(F202,AA202)-Z202),"")</f>
      </c>
      <c r="AJ202">
        <f>IF(S202=1,MAX(0,MIN(MIN(F202,AA202),(AA202-1)+6/24)-Z202)+MAX(0,MIN(F202,AA202)-MAX(Z202,(AA202-1)+19/24)),"")</f>
      </c>
      <c r="AK202">
        <f>IF(S202=1,MAX(0,F202-MAX(Z202,AA202)),"")</f>
      </c>
      <c r="AL202">
        <f>IF(S202=1,MAX(0,MIN(F202,AA202+6/24)-MAX(Z202,AA202))+MAX(0,F202-MAX(MAX(Z202,AA202),AA202+19/24)),"")</f>
      </c>
      <c r="AM202">
        <f>IF(S202=1,MAX(0,MIN(Y202,AA202)-X202),"")</f>
      </c>
      <c r="AN202">
        <f>IF(S202=1,MAX(0,MIN(MIN(Y202,AA202),(AA202-1)+6/24)-X202)+MAX(0,MIN(Y202,AA202)-MAX(X202,(AA202-1)+19/24)),"")</f>
      </c>
      <c r="AO202">
        <f>IF(S202=1,MAX(0,Y202-MAX(X202,AA202)),"")</f>
      </c>
      <c r="AP202">
        <f>IF(S202=1,MAX(0,MIN(Y202,AA202+6/24)-MAX(X202,AA202))+MAX(0,Y202-MAX(MAX(X202,AA202),AA202+19/24)),"")</f>
      </c>
      <c r="AQ202">
        <f>IF(S202=1,(AE202-AF202)-AD202*(AM202-AN202),"")</f>
      </c>
      <c r="AR202">
        <f>IF(S202=1,AF202-AD202*AN202,"")</f>
      </c>
      <c r="AS202">
        <f>IF(S202=1,(AI202-AJ202)-(1-AD202)*(AM202-AN202),"")</f>
      </c>
      <c r="AT202">
        <f>IF(S202=1,AJ202-(1-AD202)*AN202,"")</f>
      </c>
      <c r="AU202">
        <f>IF(S202=1,(AG202-AH202)-AD202*(AO202-AP202),"")</f>
      </c>
      <c r="AV202">
        <f>IF(S202=1,AH202-AD202*AP202,"")</f>
      </c>
      <c r="AW202">
        <f>IF(S202=1,(AK202-AL202)-(1-AD202)*(AO202-AP202),"")</f>
      </c>
      <c r="AX202">
        <f>IF(S202=1,AL202-(1-AD202)*AP202,"")</f>
      </c>
    </row>
    <row r="203" spans="1:50" x14ac:dyDescent="0.25">
      <c r="A203" s="14"/>
      <c r="B203" s="14"/>
      <c r="C203" s="15"/>
      <c r="D203" s="10">
        <f>IF(J203="","",J203*(K203*INDEX('Parámetros'!$E$5:$E$7,T203)+L203*INDEX('Parámetros'!$F$5:$F$7,T203)+M203*INDEX('Parámetros'!$G$5:$G$7,T203)+N203*INDEX('Parámetros'!$H$5:$H$7,T203)+O203*INDEX('Parámetros'!$I$5:$I$7,T203)+P203*INDEX('Parámetros'!$J$5:$J$7,T203)+Q203*INDEX('Parámetros'!$K$5:$K$7,T203)+R203*INDEX('Parámetros'!$L$5:$L$7,T203)))</f>
      </c>
      <c r="E203" s="16"/>
      <c r="F203" s="16"/>
      <c r="G203" s="14"/>
      <c r="H203" s="14"/>
      <c r="I203" s="12">
        <f>IF(AND(E203="",F203=""),"",IF(S203=1,(V203-W203)/60,"Revisa entrada y salida"))</f>
      </c>
      <c r="J203" s="13">
        <f>IF(OR(S203&lt;&gt;1,C203=""),"",C203/INDEX('Parámetros'!$D$5:$D$7,T203))</f>
      </c>
      <c r="K203" s="12">
        <f>IF(S203=1,ROUND(1440*((1-AB203)*AS203+(1-AC203)*AW203),0)/60,"")</f>
      </c>
      <c r="L203" s="12">
        <f>IF(S203=1,ROUND(1440*((1-AB203)*AT203+(1-AC203)*AX203),0)/60,"")</f>
      </c>
      <c r="M203" s="12">
        <f>IF(S203=1,ROUND(1440*((1-AB203)*AR203+(1-AC203)*AV203),0)/60,"")</f>
      </c>
      <c r="N203" s="12">
        <f>IF(S203=1,ROUND(1440*(IF(OR(H203="Sí",H203="Si"),AB203*AQ203+AC203*AU203,0)),0)/60,"")</f>
      </c>
      <c r="O203" s="12">
        <f>IF(S203=1,ROUND(1440*(IF(OR(H203="Sí",H203="Si"),0,AB203*AQ203+AC203*AU203)),0)/60,"")</f>
      </c>
      <c r="P203" s="12">
        <f>IF(S203=1,ROUND(1440*(AB203*AR203+AC203*AV203),0)/60,"")</f>
      </c>
      <c r="Q203" s="12">
        <f>IF(S203=1,ROUND(1440*(AB203*AS203+AC203*AW203),0)/60,"")</f>
      </c>
      <c r="R203" s="12">
        <f>IF(S203=1,ROUND(1440*(AB203*AT203+AC203*AX203),0)/60,"")</f>
      </c>
      <c r="S203">
        <f>IF(AND(ISNUMBER(E203),ISNUMBER(F203)),IF(AND(F203&gt;E203,YEAR(E203)=2026,(F203-E203)*1440&lt;=1140),1,0),0)</f>
      </c>
      <c r="T203">
        <f>IF(S203=1,MATCH(INT(E203),'Parámetros'!$A$5:$A$7,1),"")</f>
      </c>
      <c r="U203">
        <f>IF(S203=1,INDEX('Parámetros'!$C$5:$C$7,T203)/24,"")</f>
      </c>
      <c r="V203">
        <f>IF(S203=1,ROUND((F203-E203)*1440,0),"")</f>
      </c>
      <c r="W203">
        <f>IF(S203=1,MIN(N(G203),V203),"")</f>
      </c>
      <c r="X203">
        <f>IF(S203=1,E203+(INT(V203/2)-INT(W203/2))/1440,"")</f>
      </c>
      <c r="Y203">
        <f>IF(S203=1,X203+W203/1440,"")</f>
      </c>
      <c r="Z203">
        <f>IF(S203=1,MIN(F203,IF(E203+U203&lt;=X203,E203+U203,E203+U203+W203/1440)),"")</f>
      </c>
      <c r="AA203">
        <f>IF(S203=1,INT(E203)+1,"")</f>
      </c>
      <c r="AB203">
        <f>IF(S203=1,IF(OR(WEEKDAY(AA203-1)=1,COUNTIF('Festivos 2026'!$A$5:$A$40,AA203-1)&gt;0),1,0),"")</f>
      </c>
      <c r="AC203">
        <f>IF(S203=1,IF(OR(WEEKDAY(AA203)=1,COUNTIF('Festivos 2026'!$A$5:$A$40,AA203)&gt;0),1,0),"")</f>
      </c>
      <c r="AD203">
        <f>IF(S203=1,IF(Y203&lt;=Z203,1,0),"")</f>
      </c>
      <c r="AE203">
        <f>IF(S203=1,MAX(0,MIN(Z203,AA203)-E203),"")</f>
      </c>
      <c r="AF203">
        <f>IF(S203=1,MAX(0,MIN(MIN(Z203,AA203),(AA203-1)+6/24)-E203)+MAX(0,MIN(Z203,AA203)-MAX(E203,(AA203-1)+19/24)),"")</f>
      </c>
      <c r="AG203">
        <f>IF(S203=1,MAX(0,Z203-MAX(E203,AA203)),"")</f>
      </c>
      <c r="AH203">
        <f>IF(S203=1,MAX(0,MIN(Z203,AA203+6/24)-MAX(E203,AA203))+MAX(0,Z203-MAX(MAX(E203,AA203),AA203+19/24)),"")</f>
      </c>
      <c r="AI203">
        <f>IF(S203=1,MAX(0,MIN(F203,AA203)-Z203),"")</f>
      </c>
      <c r="AJ203">
        <f>IF(S203=1,MAX(0,MIN(MIN(F203,AA203),(AA203-1)+6/24)-Z203)+MAX(0,MIN(F203,AA203)-MAX(Z203,(AA203-1)+19/24)),"")</f>
      </c>
      <c r="AK203">
        <f>IF(S203=1,MAX(0,F203-MAX(Z203,AA203)),"")</f>
      </c>
      <c r="AL203">
        <f>IF(S203=1,MAX(0,MIN(F203,AA203+6/24)-MAX(Z203,AA203))+MAX(0,F203-MAX(MAX(Z203,AA203),AA203+19/24)),"")</f>
      </c>
      <c r="AM203">
        <f>IF(S203=1,MAX(0,MIN(Y203,AA203)-X203),"")</f>
      </c>
      <c r="AN203">
        <f>IF(S203=1,MAX(0,MIN(MIN(Y203,AA203),(AA203-1)+6/24)-X203)+MAX(0,MIN(Y203,AA203)-MAX(X203,(AA203-1)+19/24)),"")</f>
      </c>
      <c r="AO203">
        <f>IF(S203=1,MAX(0,Y203-MAX(X203,AA203)),"")</f>
      </c>
      <c r="AP203">
        <f>IF(S203=1,MAX(0,MIN(Y203,AA203+6/24)-MAX(X203,AA203))+MAX(0,Y203-MAX(MAX(X203,AA203),AA203+19/24)),"")</f>
      </c>
      <c r="AQ203">
        <f>IF(S203=1,(AE203-AF203)-AD203*(AM203-AN203),"")</f>
      </c>
      <c r="AR203">
        <f>IF(S203=1,AF203-AD203*AN203,"")</f>
      </c>
      <c r="AS203">
        <f>IF(S203=1,(AI203-AJ203)-(1-AD203)*(AM203-AN203),"")</f>
      </c>
      <c r="AT203">
        <f>IF(S203=1,AJ203-(1-AD203)*AN203,"")</f>
      </c>
      <c r="AU203">
        <f>IF(S203=1,(AG203-AH203)-AD203*(AO203-AP203),"")</f>
      </c>
      <c r="AV203">
        <f>IF(S203=1,AH203-AD203*AP203,"")</f>
      </c>
      <c r="AW203">
        <f>IF(S203=1,(AK203-AL203)-(1-AD203)*(AO203-AP203),"")</f>
      </c>
      <c r="AX203">
        <f>IF(S203=1,AL203-(1-AD203)*AP203,"")</f>
      </c>
    </row>
  </sheetData>
  <mergeCells count="1">
    <mergeCell ref="A2:C2"/>
  </mergeCells>
  <dataValidations count="2">
    <dataValidation type="list" allowBlank="1" sqref="H10:H203">
      <formula1>"Sí,No"</formula1>
    </dataValidation>
    <dataValidation type="list" allowBlank="1" sqref="H4:H203">
      <formula1>"Sí,No"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4" customWidth="1"/>
    <col min="3" max="3" width="15" customWidth="1"/>
    <col min="5" max="5" width="11" customWidth="1"/>
    <col min="6" max="13" width="14" customWidth="1"/>
  </cols>
  <sheetData>
    <row r="1" spans="1:1" s="1" customFormat="1" x14ac:dyDescent="0.25">
      <c r="A1" s="1" t="s">
        <v>58</v>
      </c>
    </row>
    <row r="2" ht="45" customHeight="1" spans="1:3" s="3" customFormat="1" x14ac:dyDescent="0.25">
      <c r="A2" s="4" t="s">
        <v>59</v>
      </c>
      <c r="B2" s="4"/>
      <c r="C2" s="4"/>
    </row>
    <row r="3" ht="50" customHeight="1" spans="1:13" s="6" customFormat="1" x14ac:dyDescent="0.25">
      <c r="A3" s="7" t="s">
        <v>4</v>
      </c>
      <c r="B3" s="7" t="s">
        <v>3</v>
      </c>
      <c r="C3" s="7" t="s">
        <v>6</v>
      </c>
      <c r="D3" s="7" t="s">
        <v>60</v>
      </c>
      <c r="E3" s="7" t="s">
        <v>11</v>
      </c>
      <c r="F3" s="7" t="s">
        <v>13</v>
      </c>
      <c r="G3" s="7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7" t="s">
        <v>19</v>
      </c>
      <c r="M3" s="7" t="s">
        <v>20</v>
      </c>
    </row>
    <row r="4" spans="1:13" x14ac:dyDescent="0.25">
      <c r="A4" s="8">
        <v>1001</v>
      </c>
      <c r="B4" s="17">
        <f>IF(A4="","",IFERROR(INDEX('Turnos'!$A$4:$A$203,MATCH(A4,'Turnos'!$B$4:$B$203,0)),"No está en Turnos"))</f>
      </c>
      <c r="C4" s="10">
        <f>IF(A4="","",ROUND(SUMIFS('Turnos'!$D$4:$D$203,'Turnos'!$B$4:$B$203,A4),0))</f>
      </c>
      <c r="D4" s="17">
        <f>IF(A4="","",COUNTIF('Turnos'!$B$4:$B$203,A4))</f>
      </c>
      <c r="E4" s="12">
        <f>IF(A4="","",SUMIFS('Turnos'!$I$4:$I$203,'Turnos'!$B$4:$B$203,A4))</f>
      </c>
      <c r="F4" s="12">
        <f>IF(A4="","",SUMIFS('Turnos'!$K$4:$K$203,'Turnos'!$B$4:$B$203,A4))</f>
      </c>
      <c r="G4" s="12">
        <f>IF(A4="","",SUMIFS('Turnos'!$L$4:$L$203,'Turnos'!$B$4:$B$203,A4))</f>
      </c>
      <c r="H4" s="12">
        <f>IF(A4="","",SUMIFS('Turnos'!$M$4:$M$203,'Turnos'!$B$4:$B$203,A4))</f>
      </c>
      <c r="I4" s="12">
        <f>IF(A4="","",SUMIFS('Turnos'!$N$4:$N$203,'Turnos'!$B$4:$B$203,A4))</f>
      </c>
      <c r="J4" s="12">
        <f>IF(A4="","",SUMIFS('Turnos'!$O$4:$O$203,'Turnos'!$B$4:$B$203,A4))</f>
      </c>
      <c r="K4" s="12">
        <f>IF(A4="","",SUMIFS('Turnos'!$P$4:$P$203,'Turnos'!$B$4:$B$203,A4))</f>
      </c>
      <c r="L4" s="12">
        <f>IF(A4="","",SUMIFS('Turnos'!$Q$4:$Q$203,'Turnos'!$B$4:$B$203,A4))</f>
      </c>
      <c r="M4" s="12">
        <f>IF(A4="","",SUMIFS('Turnos'!$R$4:$R$203,'Turnos'!$B$4:$B$203,A4))</f>
      </c>
    </row>
    <row r="5" spans="1:13" x14ac:dyDescent="0.25">
      <c r="A5" s="8">
        <v>1002</v>
      </c>
      <c r="B5" s="17">
        <f>IF(A5="","",IFERROR(INDEX('Turnos'!$A$4:$A$203,MATCH(A5,'Turnos'!$B$4:$B$203,0)),"No está en Turnos"))</f>
      </c>
      <c r="C5" s="10">
        <f>IF(A5="","",ROUND(SUMIFS('Turnos'!$D$4:$D$203,'Turnos'!$B$4:$B$203,A5),0))</f>
      </c>
      <c r="D5" s="17">
        <f>IF(A5="","",COUNTIF('Turnos'!$B$4:$B$203,A5))</f>
      </c>
      <c r="E5" s="12">
        <f>IF(A5="","",SUMIFS('Turnos'!$I$4:$I$203,'Turnos'!$B$4:$B$203,A5))</f>
      </c>
      <c r="F5" s="12">
        <f>IF(A5="","",SUMIFS('Turnos'!$K$4:$K$203,'Turnos'!$B$4:$B$203,A5))</f>
      </c>
      <c r="G5" s="12">
        <f>IF(A5="","",SUMIFS('Turnos'!$L$4:$L$203,'Turnos'!$B$4:$B$203,A5))</f>
      </c>
      <c r="H5" s="12">
        <f>IF(A5="","",SUMIFS('Turnos'!$M$4:$M$203,'Turnos'!$B$4:$B$203,A5))</f>
      </c>
      <c r="I5" s="12">
        <f>IF(A5="","",SUMIFS('Turnos'!$N$4:$N$203,'Turnos'!$B$4:$B$203,A5))</f>
      </c>
      <c r="J5" s="12">
        <f>IF(A5="","",SUMIFS('Turnos'!$O$4:$O$203,'Turnos'!$B$4:$B$203,A5))</f>
      </c>
      <c r="K5" s="12">
        <f>IF(A5="","",SUMIFS('Turnos'!$P$4:$P$203,'Turnos'!$B$4:$B$203,A5))</f>
      </c>
      <c r="L5" s="12">
        <f>IF(A5="","",SUMIFS('Turnos'!$Q$4:$Q$203,'Turnos'!$B$4:$B$203,A5))</f>
      </c>
      <c r="M5" s="12">
        <f>IF(A5="","",SUMIFS('Turnos'!$R$4:$R$203,'Turnos'!$B$4:$B$203,A5))</f>
      </c>
    </row>
    <row r="6" spans="1:13" x14ac:dyDescent="0.25">
      <c r="A6" s="8">
        <v>1003</v>
      </c>
      <c r="B6" s="17">
        <f>IF(A6="","",IFERROR(INDEX('Turnos'!$A$4:$A$203,MATCH(A6,'Turnos'!$B$4:$B$203,0)),"No está en Turnos"))</f>
      </c>
      <c r="C6" s="10">
        <f>IF(A6="","",ROUND(SUMIFS('Turnos'!$D$4:$D$203,'Turnos'!$B$4:$B$203,A6),0))</f>
      </c>
      <c r="D6" s="17">
        <f>IF(A6="","",COUNTIF('Turnos'!$B$4:$B$203,A6))</f>
      </c>
      <c r="E6" s="12">
        <f>IF(A6="","",SUMIFS('Turnos'!$I$4:$I$203,'Turnos'!$B$4:$B$203,A6))</f>
      </c>
      <c r="F6" s="12">
        <f>IF(A6="","",SUMIFS('Turnos'!$K$4:$K$203,'Turnos'!$B$4:$B$203,A6))</f>
      </c>
      <c r="G6" s="12">
        <f>IF(A6="","",SUMIFS('Turnos'!$L$4:$L$203,'Turnos'!$B$4:$B$203,A6))</f>
      </c>
      <c r="H6" s="12">
        <f>IF(A6="","",SUMIFS('Turnos'!$M$4:$M$203,'Turnos'!$B$4:$B$203,A6))</f>
      </c>
      <c r="I6" s="12">
        <f>IF(A6="","",SUMIFS('Turnos'!$N$4:$N$203,'Turnos'!$B$4:$B$203,A6))</f>
      </c>
      <c r="J6" s="12">
        <f>IF(A6="","",SUMIFS('Turnos'!$O$4:$O$203,'Turnos'!$B$4:$B$203,A6))</f>
      </c>
      <c r="K6" s="12">
        <f>IF(A6="","",SUMIFS('Turnos'!$P$4:$P$203,'Turnos'!$B$4:$B$203,A6))</f>
      </c>
      <c r="L6" s="12">
        <f>IF(A6="","",SUMIFS('Turnos'!$Q$4:$Q$203,'Turnos'!$B$4:$B$203,A6))</f>
      </c>
      <c r="M6" s="12">
        <f>IF(A6="","",SUMIFS('Turnos'!$R$4:$R$203,'Turnos'!$B$4:$B$203,A6))</f>
      </c>
    </row>
    <row r="7" spans="1:13" x14ac:dyDescent="0.25">
      <c r="A7" s="14"/>
      <c r="B7" s="17">
        <f>IF(A7="","",IFERROR(INDEX('Turnos'!$A$4:$A$203,MATCH(A7,'Turnos'!$B$4:$B$203,0)),"No está en Turnos"))</f>
      </c>
      <c r="C7" s="10">
        <f>IF(A7="","",ROUND(SUMIFS('Turnos'!$D$4:$D$203,'Turnos'!$B$4:$B$203,A7),0))</f>
      </c>
      <c r="D7" s="17">
        <f>IF(A7="","",COUNTIF('Turnos'!$B$4:$B$203,A7))</f>
      </c>
      <c r="E7" s="12">
        <f>IF(A7="","",SUMIFS('Turnos'!$I$4:$I$203,'Turnos'!$B$4:$B$203,A7))</f>
      </c>
      <c r="F7" s="12">
        <f>IF(A7="","",SUMIFS('Turnos'!$K$4:$K$203,'Turnos'!$B$4:$B$203,A7))</f>
      </c>
      <c r="G7" s="12">
        <f>IF(A7="","",SUMIFS('Turnos'!$L$4:$L$203,'Turnos'!$B$4:$B$203,A7))</f>
      </c>
      <c r="H7" s="12">
        <f>IF(A7="","",SUMIFS('Turnos'!$M$4:$M$203,'Turnos'!$B$4:$B$203,A7))</f>
      </c>
      <c r="I7" s="12">
        <f>IF(A7="","",SUMIFS('Turnos'!$N$4:$N$203,'Turnos'!$B$4:$B$203,A7))</f>
      </c>
      <c r="J7" s="12">
        <f>IF(A7="","",SUMIFS('Turnos'!$O$4:$O$203,'Turnos'!$B$4:$B$203,A7))</f>
      </c>
      <c r="K7" s="12">
        <f>IF(A7="","",SUMIFS('Turnos'!$P$4:$P$203,'Turnos'!$B$4:$B$203,A7))</f>
      </c>
      <c r="L7" s="12">
        <f>IF(A7="","",SUMIFS('Turnos'!$Q$4:$Q$203,'Turnos'!$B$4:$B$203,A7))</f>
      </c>
      <c r="M7" s="12">
        <f>IF(A7="","",SUMIFS('Turnos'!$R$4:$R$203,'Turnos'!$B$4:$B$203,A7))</f>
      </c>
    </row>
    <row r="8" spans="1:13" x14ac:dyDescent="0.25">
      <c r="A8" s="14"/>
      <c r="B8" s="17">
        <f>IF(A8="","",IFERROR(INDEX('Turnos'!$A$4:$A$203,MATCH(A8,'Turnos'!$B$4:$B$203,0)),"No está en Turnos"))</f>
      </c>
      <c r="C8" s="10">
        <f>IF(A8="","",ROUND(SUMIFS('Turnos'!$D$4:$D$203,'Turnos'!$B$4:$B$203,A8),0))</f>
      </c>
      <c r="D8" s="17">
        <f>IF(A8="","",COUNTIF('Turnos'!$B$4:$B$203,A8))</f>
      </c>
      <c r="E8" s="12">
        <f>IF(A8="","",SUMIFS('Turnos'!$I$4:$I$203,'Turnos'!$B$4:$B$203,A8))</f>
      </c>
      <c r="F8" s="12">
        <f>IF(A8="","",SUMIFS('Turnos'!$K$4:$K$203,'Turnos'!$B$4:$B$203,A8))</f>
      </c>
      <c r="G8" s="12">
        <f>IF(A8="","",SUMIFS('Turnos'!$L$4:$L$203,'Turnos'!$B$4:$B$203,A8))</f>
      </c>
      <c r="H8" s="12">
        <f>IF(A8="","",SUMIFS('Turnos'!$M$4:$M$203,'Turnos'!$B$4:$B$203,A8))</f>
      </c>
      <c r="I8" s="12">
        <f>IF(A8="","",SUMIFS('Turnos'!$N$4:$N$203,'Turnos'!$B$4:$B$203,A8))</f>
      </c>
      <c r="J8" s="12">
        <f>IF(A8="","",SUMIFS('Turnos'!$O$4:$O$203,'Turnos'!$B$4:$B$203,A8))</f>
      </c>
      <c r="K8" s="12">
        <f>IF(A8="","",SUMIFS('Turnos'!$P$4:$P$203,'Turnos'!$B$4:$B$203,A8))</f>
      </c>
      <c r="L8" s="12">
        <f>IF(A8="","",SUMIFS('Turnos'!$Q$4:$Q$203,'Turnos'!$B$4:$B$203,A8))</f>
      </c>
      <c r="M8" s="12">
        <f>IF(A8="","",SUMIFS('Turnos'!$R$4:$R$203,'Turnos'!$B$4:$B$203,A8))</f>
      </c>
    </row>
    <row r="9" spans="1:13" x14ac:dyDescent="0.25">
      <c r="A9" s="14"/>
      <c r="B9" s="17">
        <f>IF(A9="","",IFERROR(INDEX('Turnos'!$A$4:$A$203,MATCH(A9,'Turnos'!$B$4:$B$203,0)),"No está en Turnos"))</f>
      </c>
      <c r="C9" s="10">
        <f>IF(A9="","",ROUND(SUMIFS('Turnos'!$D$4:$D$203,'Turnos'!$B$4:$B$203,A9),0))</f>
      </c>
      <c r="D9" s="17">
        <f>IF(A9="","",COUNTIF('Turnos'!$B$4:$B$203,A9))</f>
      </c>
      <c r="E9" s="12">
        <f>IF(A9="","",SUMIFS('Turnos'!$I$4:$I$203,'Turnos'!$B$4:$B$203,A9))</f>
      </c>
      <c r="F9" s="12">
        <f>IF(A9="","",SUMIFS('Turnos'!$K$4:$K$203,'Turnos'!$B$4:$B$203,A9))</f>
      </c>
      <c r="G9" s="12">
        <f>IF(A9="","",SUMIFS('Turnos'!$L$4:$L$203,'Turnos'!$B$4:$B$203,A9))</f>
      </c>
      <c r="H9" s="12">
        <f>IF(A9="","",SUMIFS('Turnos'!$M$4:$M$203,'Turnos'!$B$4:$B$203,A9))</f>
      </c>
      <c r="I9" s="12">
        <f>IF(A9="","",SUMIFS('Turnos'!$N$4:$N$203,'Turnos'!$B$4:$B$203,A9))</f>
      </c>
      <c r="J9" s="12">
        <f>IF(A9="","",SUMIFS('Turnos'!$O$4:$O$203,'Turnos'!$B$4:$B$203,A9))</f>
      </c>
      <c r="K9" s="12">
        <f>IF(A9="","",SUMIFS('Turnos'!$P$4:$P$203,'Turnos'!$B$4:$B$203,A9))</f>
      </c>
      <c r="L9" s="12">
        <f>IF(A9="","",SUMIFS('Turnos'!$Q$4:$Q$203,'Turnos'!$B$4:$B$203,A9))</f>
      </c>
      <c r="M9" s="12">
        <f>IF(A9="","",SUMIFS('Turnos'!$R$4:$R$203,'Turnos'!$B$4:$B$203,A9))</f>
      </c>
    </row>
    <row r="10" spans="1:13" x14ac:dyDescent="0.25">
      <c r="A10" s="14"/>
      <c r="B10" s="17">
        <f>IF(A10="","",IFERROR(INDEX('Turnos'!$A$4:$A$203,MATCH(A10,'Turnos'!$B$4:$B$203,0)),"No está en Turnos"))</f>
      </c>
      <c r="C10" s="10">
        <f>IF(A10="","",ROUND(SUMIFS('Turnos'!$D$4:$D$203,'Turnos'!$B$4:$B$203,A10),0))</f>
      </c>
      <c r="D10" s="17">
        <f>IF(A10="","",COUNTIF('Turnos'!$B$4:$B$203,A10))</f>
      </c>
      <c r="E10" s="12">
        <f>IF(A10="","",SUMIFS('Turnos'!$I$4:$I$203,'Turnos'!$B$4:$B$203,A10))</f>
      </c>
      <c r="F10" s="12">
        <f>IF(A10="","",SUMIFS('Turnos'!$K$4:$K$203,'Turnos'!$B$4:$B$203,A10))</f>
      </c>
      <c r="G10" s="12">
        <f>IF(A10="","",SUMIFS('Turnos'!$L$4:$L$203,'Turnos'!$B$4:$B$203,A10))</f>
      </c>
      <c r="H10" s="12">
        <f>IF(A10="","",SUMIFS('Turnos'!$M$4:$M$203,'Turnos'!$B$4:$B$203,A10))</f>
      </c>
      <c r="I10" s="12">
        <f>IF(A10="","",SUMIFS('Turnos'!$N$4:$N$203,'Turnos'!$B$4:$B$203,A10))</f>
      </c>
      <c r="J10" s="12">
        <f>IF(A10="","",SUMIFS('Turnos'!$O$4:$O$203,'Turnos'!$B$4:$B$203,A10))</f>
      </c>
      <c r="K10" s="12">
        <f>IF(A10="","",SUMIFS('Turnos'!$P$4:$P$203,'Turnos'!$B$4:$B$203,A10))</f>
      </c>
      <c r="L10" s="12">
        <f>IF(A10="","",SUMIFS('Turnos'!$Q$4:$Q$203,'Turnos'!$B$4:$B$203,A10))</f>
      </c>
      <c r="M10" s="12">
        <f>IF(A10="","",SUMIFS('Turnos'!$R$4:$R$203,'Turnos'!$B$4:$B$203,A10))</f>
      </c>
    </row>
    <row r="11" spans="1:13" x14ac:dyDescent="0.25">
      <c r="A11" s="14"/>
      <c r="B11" s="17">
        <f>IF(A11="","",IFERROR(INDEX('Turnos'!$A$4:$A$203,MATCH(A11,'Turnos'!$B$4:$B$203,0)),"No está en Turnos"))</f>
      </c>
      <c r="C11" s="10">
        <f>IF(A11="","",ROUND(SUMIFS('Turnos'!$D$4:$D$203,'Turnos'!$B$4:$B$203,A11),0))</f>
      </c>
      <c r="D11" s="17">
        <f>IF(A11="","",COUNTIF('Turnos'!$B$4:$B$203,A11))</f>
      </c>
      <c r="E11" s="12">
        <f>IF(A11="","",SUMIFS('Turnos'!$I$4:$I$203,'Turnos'!$B$4:$B$203,A11))</f>
      </c>
      <c r="F11" s="12">
        <f>IF(A11="","",SUMIFS('Turnos'!$K$4:$K$203,'Turnos'!$B$4:$B$203,A11))</f>
      </c>
      <c r="G11" s="12">
        <f>IF(A11="","",SUMIFS('Turnos'!$L$4:$L$203,'Turnos'!$B$4:$B$203,A11))</f>
      </c>
      <c r="H11" s="12">
        <f>IF(A11="","",SUMIFS('Turnos'!$M$4:$M$203,'Turnos'!$B$4:$B$203,A11))</f>
      </c>
      <c r="I11" s="12">
        <f>IF(A11="","",SUMIFS('Turnos'!$N$4:$N$203,'Turnos'!$B$4:$B$203,A11))</f>
      </c>
      <c r="J11" s="12">
        <f>IF(A11="","",SUMIFS('Turnos'!$O$4:$O$203,'Turnos'!$B$4:$B$203,A11))</f>
      </c>
      <c r="K11" s="12">
        <f>IF(A11="","",SUMIFS('Turnos'!$P$4:$P$203,'Turnos'!$B$4:$B$203,A11))</f>
      </c>
      <c r="L11" s="12">
        <f>IF(A11="","",SUMIFS('Turnos'!$Q$4:$Q$203,'Turnos'!$B$4:$B$203,A11))</f>
      </c>
      <c r="M11" s="12">
        <f>IF(A11="","",SUMIFS('Turnos'!$R$4:$R$203,'Turnos'!$B$4:$B$203,A11))</f>
      </c>
    </row>
    <row r="12" spans="1:13" x14ac:dyDescent="0.25">
      <c r="A12" s="14"/>
      <c r="B12" s="17">
        <f>IF(A12="","",IFERROR(INDEX('Turnos'!$A$4:$A$203,MATCH(A12,'Turnos'!$B$4:$B$203,0)),"No está en Turnos"))</f>
      </c>
      <c r="C12" s="10">
        <f>IF(A12="","",ROUND(SUMIFS('Turnos'!$D$4:$D$203,'Turnos'!$B$4:$B$203,A12),0))</f>
      </c>
      <c r="D12" s="17">
        <f>IF(A12="","",COUNTIF('Turnos'!$B$4:$B$203,A12))</f>
      </c>
      <c r="E12" s="12">
        <f>IF(A12="","",SUMIFS('Turnos'!$I$4:$I$203,'Turnos'!$B$4:$B$203,A12))</f>
      </c>
      <c r="F12" s="12">
        <f>IF(A12="","",SUMIFS('Turnos'!$K$4:$K$203,'Turnos'!$B$4:$B$203,A12))</f>
      </c>
      <c r="G12" s="12">
        <f>IF(A12="","",SUMIFS('Turnos'!$L$4:$L$203,'Turnos'!$B$4:$B$203,A12))</f>
      </c>
      <c r="H12" s="12">
        <f>IF(A12="","",SUMIFS('Turnos'!$M$4:$M$203,'Turnos'!$B$4:$B$203,A12))</f>
      </c>
      <c r="I12" s="12">
        <f>IF(A12="","",SUMIFS('Turnos'!$N$4:$N$203,'Turnos'!$B$4:$B$203,A12))</f>
      </c>
      <c r="J12" s="12">
        <f>IF(A12="","",SUMIFS('Turnos'!$O$4:$O$203,'Turnos'!$B$4:$B$203,A12))</f>
      </c>
      <c r="K12" s="12">
        <f>IF(A12="","",SUMIFS('Turnos'!$P$4:$P$203,'Turnos'!$B$4:$B$203,A12))</f>
      </c>
      <c r="L12" s="12">
        <f>IF(A12="","",SUMIFS('Turnos'!$Q$4:$Q$203,'Turnos'!$B$4:$B$203,A12))</f>
      </c>
      <c r="M12" s="12">
        <f>IF(A12="","",SUMIFS('Turnos'!$R$4:$R$203,'Turnos'!$B$4:$B$203,A12))</f>
      </c>
    </row>
    <row r="13" spans="1:13" x14ac:dyDescent="0.25">
      <c r="A13" s="14"/>
      <c r="B13" s="17">
        <f>IF(A13="","",IFERROR(INDEX('Turnos'!$A$4:$A$203,MATCH(A13,'Turnos'!$B$4:$B$203,0)),"No está en Turnos"))</f>
      </c>
      <c r="C13" s="10">
        <f>IF(A13="","",ROUND(SUMIFS('Turnos'!$D$4:$D$203,'Turnos'!$B$4:$B$203,A13),0))</f>
      </c>
      <c r="D13" s="17">
        <f>IF(A13="","",COUNTIF('Turnos'!$B$4:$B$203,A13))</f>
      </c>
      <c r="E13" s="12">
        <f>IF(A13="","",SUMIFS('Turnos'!$I$4:$I$203,'Turnos'!$B$4:$B$203,A13))</f>
      </c>
      <c r="F13" s="12">
        <f>IF(A13="","",SUMIFS('Turnos'!$K$4:$K$203,'Turnos'!$B$4:$B$203,A13))</f>
      </c>
      <c r="G13" s="12">
        <f>IF(A13="","",SUMIFS('Turnos'!$L$4:$L$203,'Turnos'!$B$4:$B$203,A13))</f>
      </c>
      <c r="H13" s="12">
        <f>IF(A13="","",SUMIFS('Turnos'!$M$4:$M$203,'Turnos'!$B$4:$B$203,A13))</f>
      </c>
      <c r="I13" s="12">
        <f>IF(A13="","",SUMIFS('Turnos'!$N$4:$N$203,'Turnos'!$B$4:$B$203,A13))</f>
      </c>
      <c r="J13" s="12">
        <f>IF(A13="","",SUMIFS('Turnos'!$O$4:$O$203,'Turnos'!$B$4:$B$203,A13))</f>
      </c>
      <c r="K13" s="12">
        <f>IF(A13="","",SUMIFS('Turnos'!$P$4:$P$203,'Turnos'!$B$4:$B$203,A13))</f>
      </c>
      <c r="L13" s="12">
        <f>IF(A13="","",SUMIFS('Turnos'!$Q$4:$Q$203,'Turnos'!$B$4:$B$203,A13))</f>
      </c>
      <c r="M13" s="12">
        <f>IF(A13="","",SUMIFS('Turnos'!$R$4:$R$203,'Turnos'!$B$4:$B$203,A13))</f>
      </c>
    </row>
    <row r="14" spans="1:13" x14ac:dyDescent="0.25">
      <c r="A14" s="14"/>
      <c r="B14" s="17">
        <f>IF(A14="","",IFERROR(INDEX('Turnos'!$A$4:$A$203,MATCH(A14,'Turnos'!$B$4:$B$203,0)),"No está en Turnos"))</f>
      </c>
      <c r="C14" s="10">
        <f>IF(A14="","",ROUND(SUMIFS('Turnos'!$D$4:$D$203,'Turnos'!$B$4:$B$203,A14),0))</f>
      </c>
      <c r="D14" s="17">
        <f>IF(A14="","",COUNTIF('Turnos'!$B$4:$B$203,A14))</f>
      </c>
      <c r="E14" s="12">
        <f>IF(A14="","",SUMIFS('Turnos'!$I$4:$I$203,'Turnos'!$B$4:$B$203,A14))</f>
      </c>
      <c r="F14" s="12">
        <f>IF(A14="","",SUMIFS('Turnos'!$K$4:$K$203,'Turnos'!$B$4:$B$203,A14))</f>
      </c>
      <c r="G14" s="12">
        <f>IF(A14="","",SUMIFS('Turnos'!$L$4:$L$203,'Turnos'!$B$4:$B$203,A14))</f>
      </c>
      <c r="H14" s="12">
        <f>IF(A14="","",SUMIFS('Turnos'!$M$4:$M$203,'Turnos'!$B$4:$B$203,A14))</f>
      </c>
      <c r="I14" s="12">
        <f>IF(A14="","",SUMIFS('Turnos'!$N$4:$N$203,'Turnos'!$B$4:$B$203,A14))</f>
      </c>
      <c r="J14" s="12">
        <f>IF(A14="","",SUMIFS('Turnos'!$O$4:$O$203,'Turnos'!$B$4:$B$203,A14))</f>
      </c>
      <c r="K14" s="12">
        <f>IF(A14="","",SUMIFS('Turnos'!$P$4:$P$203,'Turnos'!$B$4:$B$203,A14))</f>
      </c>
      <c r="L14" s="12">
        <f>IF(A14="","",SUMIFS('Turnos'!$Q$4:$Q$203,'Turnos'!$B$4:$B$203,A14))</f>
      </c>
      <c r="M14" s="12">
        <f>IF(A14="","",SUMIFS('Turnos'!$R$4:$R$203,'Turnos'!$B$4:$B$203,A14))</f>
      </c>
    </row>
    <row r="15" spans="1:13" x14ac:dyDescent="0.25">
      <c r="A15" s="14"/>
      <c r="B15" s="17">
        <f>IF(A15="","",IFERROR(INDEX('Turnos'!$A$4:$A$203,MATCH(A15,'Turnos'!$B$4:$B$203,0)),"No está en Turnos"))</f>
      </c>
      <c r="C15" s="10">
        <f>IF(A15="","",ROUND(SUMIFS('Turnos'!$D$4:$D$203,'Turnos'!$B$4:$B$203,A15),0))</f>
      </c>
      <c r="D15" s="17">
        <f>IF(A15="","",COUNTIF('Turnos'!$B$4:$B$203,A15))</f>
      </c>
      <c r="E15" s="12">
        <f>IF(A15="","",SUMIFS('Turnos'!$I$4:$I$203,'Turnos'!$B$4:$B$203,A15))</f>
      </c>
      <c r="F15" s="12">
        <f>IF(A15="","",SUMIFS('Turnos'!$K$4:$K$203,'Turnos'!$B$4:$B$203,A15))</f>
      </c>
      <c r="G15" s="12">
        <f>IF(A15="","",SUMIFS('Turnos'!$L$4:$L$203,'Turnos'!$B$4:$B$203,A15))</f>
      </c>
      <c r="H15" s="12">
        <f>IF(A15="","",SUMIFS('Turnos'!$M$4:$M$203,'Turnos'!$B$4:$B$203,A15))</f>
      </c>
      <c r="I15" s="12">
        <f>IF(A15="","",SUMIFS('Turnos'!$N$4:$N$203,'Turnos'!$B$4:$B$203,A15))</f>
      </c>
      <c r="J15" s="12">
        <f>IF(A15="","",SUMIFS('Turnos'!$O$4:$O$203,'Turnos'!$B$4:$B$203,A15))</f>
      </c>
      <c r="K15" s="12">
        <f>IF(A15="","",SUMIFS('Turnos'!$P$4:$P$203,'Turnos'!$B$4:$B$203,A15))</f>
      </c>
      <c r="L15" s="12">
        <f>IF(A15="","",SUMIFS('Turnos'!$Q$4:$Q$203,'Turnos'!$B$4:$B$203,A15))</f>
      </c>
      <c r="M15" s="12">
        <f>IF(A15="","",SUMIFS('Turnos'!$R$4:$R$203,'Turnos'!$B$4:$B$203,A15))</f>
      </c>
    </row>
    <row r="16" spans="1:13" x14ac:dyDescent="0.25">
      <c r="A16" s="14"/>
      <c r="B16" s="17">
        <f>IF(A16="","",IFERROR(INDEX('Turnos'!$A$4:$A$203,MATCH(A16,'Turnos'!$B$4:$B$203,0)),"No está en Turnos"))</f>
      </c>
      <c r="C16" s="10">
        <f>IF(A16="","",ROUND(SUMIFS('Turnos'!$D$4:$D$203,'Turnos'!$B$4:$B$203,A16),0))</f>
      </c>
      <c r="D16" s="17">
        <f>IF(A16="","",COUNTIF('Turnos'!$B$4:$B$203,A16))</f>
      </c>
      <c r="E16" s="12">
        <f>IF(A16="","",SUMIFS('Turnos'!$I$4:$I$203,'Turnos'!$B$4:$B$203,A16))</f>
      </c>
      <c r="F16" s="12">
        <f>IF(A16="","",SUMIFS('Turnos'!$K$4:$K$203,'Turnos'!$B$4:$B$203,A16))</f>
      </c>
      <c r="G16" s="12">
        <f>IF(A16="","",SUMIFS('Turnos'!$L$4:$L$203,'Turnos'!$B$4:$B$203,A16))</f>
      </c>
      <c r="H16" s="12">
        <f>IF(A16="","",SUMIFS('Turnos'!$M$4:$M$203,'Turnos'!$B$4:$B$203,A16))</f>
      </c>
      <c r="I16" s="12">
        <f>IF(A16="","",SUMIFS('Turnos'!$N$4:$N$203,'Turnos'!$B$4:$B$203,A16))</f>
      </c>
      <c r="J16" s="12">
        <f>IF(A16="","",SUMIFS('Turnos'!$O$4:$O$203,'Turnos'!$B$4:$B$203,A16))</f>
      </c>
      <c r="K16" s="12">
        <f>IF(A16="","",SUMIFS('Turnos'!$P$4:$P$203,'Turnos'!$B$4:$B$203,A16))</f>
      </c>
      <c r="L16" s="12">
        <f>IF(A16="","",SUMIFS('Turnos'!$Q$4:$Q$203,'Turnos'!$B$4:$B$203,A16))</f>
      </c>
      <c r="M16" s="12">
        <f>IF(A16="","",SUMIFS('Turnos'!$R$4:$R$203,'Turnos'!$B$4:$B$203,A16))</f>
      </c>
    </row>
    <row r="17" spans="1:13" x14ac:dyDescent="0.25">
      <c r="A17" s="14"/>
      <c r="B17" s="17">
        <f>IF(A17="","",IFERROR(INDEX('Turnos'!$A$4:$A$203,MATCH(A17,'Turnos'!$B$4:$B$203,0)),"No está en Turnos"))</f>
      </c>
      <c r="C17" s="10">
        <f>IF(A17="","",ROUND(SUMIFS('Turnos'!$D$4:$D$203,'Turnos'!$B$4:$B$203,A17),0))</f>
      </c>
      <c r="D17" s="17">
        <f>IF(A17="","",COUNTIF('Turnos'!$B$4:$B$203,A17))</f>
      </c>
      <c r="E17" s="12">
        <f>IF(A17="","",SUMIFS('Turnos'!$I$4:$I$203,'Turnos'!$B$4:$B$203,A17))</f>
      </c>
      <c r="F17" s="12">
        <f>IF(A17="","",SUMIFS('Turnos'!$K$4:$K$203,'Turnos'!$B$4:$B$203,A17))</f>
      </c>
      <c r="G17" s="12">
        <f>IF(A17="","",SUMIFS('Turnos'!$L$4:$L$203,'Turnos'!$B$4:$B$203,A17))</f>
      </c>
      <c r="H17" s="12">
        <f>IF(A17="","",SUMIFS('Turnos'!$M$4:$M$203,'Turnos'!$B$4:$B$203,A17))</f>
      </c>
      <c r="I17" s="12">
        <f>IF(A17="","",SUMIFS('Turnos'!$N$4:$N$203,'Turnos'!$B$4:$B$203,A17))</f>
      </c>
      <c r="J17" s="12">
        <f>IF(A17="","",SUMIFS('Turnos'!$O$4:$O$203,'Turnos'!$B$4:$B$203,A17))</f>
      </c>
      <c r="K17" s="12">
        <f>IF(A17="","",SUMIFS('Turnos'!$P$4:$P$203,'Turnos'!$B$4:$B$203,A17))</f>
      </c>
      <c r="L17" s="12">
        <f>IF(A17="","",SUMIFS('Turnos'!$Q$4:$Q$203,'Turnos'!$B$4:$B$203,A17))</f>
      </c>
      <c r="M17" s="12">
        <f>IF(A17="","",SUMIFS('Turnos'!$R$4:$R$203,'Turnos'!$B$4:$B$203,A17))</f>
      </c>
    </row>
    <row r="18" spans="1:13" x14ac:dyDescent="0.25">
      <c r="A18" s="14"/>
      <c r="B18" s="17">
        <f>IF(A18="","",IFERROR(INDEX('Turnos'!$A$4:$A$203,MATCH(A18,'Turnos'!$B$4:$B$203,0)),"No está en Turnos"))</f>
      </c>
      <c r="C18" s="10">
        <f>IF(A18="","",ROUND(SUMIFS('Turnos'!$D$4:$D$203,'Turnos'!$B$4:$B$203,A18),0))</f>
      </c>
      <c r="D18" s="17">
        <f>IF(A18="","",COUNTIF('Turnos'!$B$4:$B$203,A18))</f>
      </c>
      <c r="E18" s="12">
        <f>IF(A18="","",SUMIFS('Turnos'!$I$4:$I$203,'Turnos'!$B$4:$B$203,A18))</f>
      </c>
      <c r="F18" s="12">
        <f>IF(A18="","",SUMIFS('Turnos'!$K$4:$K$203,'Turnos'!$B$4:$B$203,A18))</f>
      </c>
      <c r="G18" s="12">
        <f>IF(A18="","",SUMIFS('Turnos'!$L$4:$L$203,'Turnos'!$B$4:$B$203,A18))</f>
      </c>
      <c r="H18" s="12">
        <f>IF(A18="","",SUMIFS('Turnos'!$M$4:$M$203,'Turnos'!$B$4:$B$203,A18))</f>
      </c>
      <c r="I18" s="12">
        <f>IF(A18="","",SUMIFS('Turnos'!$N$4:$N$203,'Turnos'!$B$4:$B$203,A18))</f>
      </c>
      <c r="J18" s="12">
        <f>IF(A18="","",SUMIFS('Turnos'!$O$4:$O$203,'Turnos'!$B$4:$B$203,A18))</f>
      </c>
      <c r="K18" s="12">
        <f>IF(A18="","",SUMIFS('Turnos'!$P$4:$P$203,'Turnos'!$B$4:$B$203,A18))</f>
      </c>
      <c r="L18" s="12">
        <f>IF(A18="","",SUMIFS('Turnos'!$Q$4:$Q$203,'Turnos'!$B$4:$B$203,A18))</f>
      </c>
      <c r="M18" s="12">
        <f>IF(A18="","",SUMIFS('Turnos'!$R$4:$R$203,'Turnos'!$B$4:$B$203,A18))</f>
      </c>
    </row>
    <row r="19" spans="1:13" x14ac:dyDescent="0.25">
      <c r="A19" s="14"/>
      <c r="B19" s="17">
        <f>IF(A19="","",IFERROR(INDEX('Turnos'!$A$4:$A$203,MATCH(A19,'Turnos'!$B$4:$B$203,0)),"No está en Turnos"))</f>
      </c>
      <c r="C19" s="10">
        <f>IF(A19="","",ROUND(SUMIFS('Turnos'!$D$4:$D$203,'Turnos'!$B$4:$B$203,A19),0))</f>
      </c>
      <c r="D19" s="17">
        <f>IF(A19="","",COUNTIF('Turnos'!$B$4:$B$203,A19))</f>
      </c>
      <c r="E19" s="12">
        <f>IF(A19="","",SUMIFS('Turnos'!$I$4:$I$203,'Turnos'!$B$4:$B$203,A19))</f>
      </c>
      <c r="F19" s="12">
        <f>IF(A19="","",SUMIFS('Turnos'!$K$4:$K$203,'Turnos'!$B$4:$B$203,A19))</f>
      </c>
      <c r="G19" s="12">
        <f>IF(A19="","",SUMIFS('Turnos'!$L$4:$L$203,'Turnos'!$B$4:$B$203,A19))</f>
      </c>
      <c r="H19" s="12">
        <f>IF(A19="","",SUMIFS('Turnos'!$M$4:$M$203,'Turnos'!$B$4:$B$203,A19))</f>
      </c>
      <c r="I19" s="12">
        <f>IF(A19="","",SUMIFS('Turnos'!$N$4:$N$203,'Turnos'!$B$4:$B$203,A19))</f>
      </c>
      <c r="J19" s="12">
        <f>IF(A19="","",SUMIFS('Turnos'!$O$4:$O$203,'Turnos'!$B$4:$B$203,A19))</f>
      </c>
      <c r="K19" s="12">
        <f>IF(A19="","",SUMIFS('Turnos'!$P$4:$P$203,'Turnos'!$B$4:$B$203,A19))</f>
      </c>
      <c r="L19" s="12">
        <f>IF(A19="","",SUMIFS('Turnos'!$Q$4:$Q$203,'Turnos'!$B$4:$B$203,A19))</f>
      </c>
      <c r="M19" s="12">
        <f>IF(A19="","",SUMIFS('Turnos'!$R$4:$R$203,'Turnos'!$B$4:$B$203,A19))</f>
      </c>
    </row>
    <row r="20" spans="1:13" x14ac:dyDescent="0.25">
      <c r="A20" s="14"/>
      <c r="B20" s="17">
        <f>IF(A20="","",IFERROR(INDEX('Turnos'!$A$4:$A$203,MATCH(A20,'Turnos'!$B$4:$B$203,0)),"No está en Turnos"))</f>
      </c>
      <c r="C20" s="10">
        <f>IF(A20="","",ROUND(SUMIFS('Turnos'!$D$4:$D$203,'Turnos'!$B$4:$B$203,A20),0))</f>
      </c>
      <c r="D20" s="17">
        <f>IF(A20="","",COUNTIF('Turnos'!$B$4:$B$203,A20))</f>
      </c>
      <c r="E20" s="12">
        <f>IF(A20="","",SUMIFS('Turnos'!$I$4:$I$203,'Turnos'!$B$4:$B$203,A20))</f>
      </c>
      <c r="F20" s="12">
        <f>IF(A20="","",SUMIFS('Turnos'!$K$4:$K$203,'Turnos'!$B$4:$B$203,A20))</f>
      </c>
      <c r="G20" s="12">
        <f>IF(A20="","",SUMIFS('Turnos'!$L$4:$L$203,'Turnos'!$B$4:$B$203,A20))</f>
      </c>
      <c r="H20" s="12">
        <f>IF(A20="","",SUMIFS('Turnos'!$M$4:$M$203,'Turnos'!$B$4:$B$203,A20))</f>
      </c>
      <c r="I20" s="12">
        <f>IF(A20="","",SUMIFS('Turnos'!$N$4:$N$203,'Turnos'!$B$4:$B$203,A20))</f>
      </c>
      <c r="J20" s="12">
        <f>IF(A20="","",SUMIFS('Turnos'!$O$4:$O$203,'Turnos'!$B$4:$B$203,A20))</f>
      </c>
      <c r="K20" s="12">
        <f>IF(A20="","",SUMIFS('Turnos'!$P$4:$P$203,'Turnos'!$B$4:$B$203,A20))</f>
      </c>
      <c r="L20" s="12">
        <f>IF(A20="","",SUMIFS('Turnos'!$Q$4:$Q$203,'Turnos'!$B$4:$B$203,A20))</f>
      </c>
      <c r="M20" s="12">
        <f>IF(A20="","",SUMIFS('Turnos'!$R$4:$R$203,'Turnos'!$B$4:$B$203,A20))</f>
      </c>
    </row>
    <row r="21" spans="1:13" x14ac:dyDescent="0.25">
      <c r="A21" s="14"/>
      <c r="B21" s="17">
        <f>IF(A21="","",IFERROR(INDEX('Turnos'!$A$4:$A$203,MATCH(A21,'Turnos'!$B$4:$B$203,0)),"No está en Turnos"))</f>
      </c>
      <c r="C21" s="10">
        <f>IF(A21="","",ROUND(SUMIFS('Turnos'!$D$4:$D$203,'Turnos'!$B$4:$B$203,A21),0))</f>
      </c>
      <c r="D21" s="17">
        <f>IF(A21="","",COUNTIF('Turnos'!$B$4:$B$203,A21))</f>
      </c>
      <c r="E21" s="12">
        <f>IF(A21="","",SUMIFS('Turnos'!$I$4:$I$203,'Turnos'!$B$4:$B$203,A21))</f>
      </c>
      <c r="F21" s="12">
        <f>IF(A21="","",SUMIFS('Turnos'!$K$4:$K$203,'Turnos'!$B$4:$B$203,A21))</f>
      </c>
      <c r="G21" s="12">
        <f>IF(A21="","",SUMIFS('Turnos'!$L$4:$L$203,'Turnos'!$B$4:$B$203,A21))</f>
      </c>
      <c r="H21" s="12">
        <f>IF(A21="","",SUMIFS('Turnos'!$M$4:$M$203,'Turnos'!$B$4:$B$203,A21))</f>
      </c>
      <c r="I21" s="12">
        <f>IF(A21="","",SUMIFS('Turnos'!$N$4:$N$203,'Turnos'!$B$4:$B$203,A21))</f>
      </c>
      <c r="J21" s="12">
        <f>IF(A21="","",SUMIFS('Turnos'!$O$4:$O$203,'Turnos'!$B$4:$B$203,A21))</f>
      </c>
      <c r="K21" s="12">
        <f>IF(A21="","",SUMIFS('Turnos'!$P$4:$P$203,'Turnos'!$B$4:$B$203,A21))</f>
      </c>
      <c r="L21" s="12">
        <f>IF(A21="","",SUMIFS('Turnos'!$Q$4:$Q$203,'Turnos'!$B$4:$B$203,A21))</f>
      </c>
      <c r="M21" s="12">
        <f>IF(A21="","",SUMIFS('Turnos'!$R$4:$R$203,'Turnos'!$B$4:$B$203,A21))</f>
      </c>
    </row>
    <row r="22" spans="1:13" x14ac:dyDescent="0.25">
      <c r="A22" s="14"/>
      <c r="B22" s="17">
        <f>IF(A22="","",IFERROR(INDEX('Turnos'!$A$4:$A$203,MATCH(A22,'Turnos'!$B$4:$B$203,0)),"No está en Turnos"))</f>
      </c>
      <c r="C22" s="10">
        <f>IF(A22="","",ROUND(SUMIFS('Turnos'!$D$4:$D$203,'Turnos'!$B$4:$B$203,A22),0))</f>
      </c>
      <c r="D22" s="17">
        <f>IF(A22="","",COUNTIF('Turnos'!$B$4:$B$203,A22))</f>
      </c>
      <c r="E22" s="12">
        <f>IF(A22="","",SUMIFS('Turnos'!$I$4:$I$203,'Turnos'!$B$4:$B$203,A22))</f>
      </c>
      <c r="F22" s="12">
        <f>IF(A22="","",SUMIFS('Turnos'!$K$4:$K$203,'Turnos'!$B$4:$B$203,A22))</f>
      </c>
      <c r="G22" s="12">
        <f>IF(A22="","",SUMIFS('Turnos'!$L$4:$L$203,'Turnos'!$B$4:$B$203,A22))</f>
      </c>
      <c r="H22" s="12">
        <f>IF(A22="","",SUMIFS('Turnos'!$M$4:$M$203,'Turnos'!$B$4:$B$203,A22))</f>
      </c>
      <c r="I22" s="12">
        <f>IF(A22="","",SUMIFS('Turnos'!$N$4:$N$203,'Turnos'!$B$4:$B$203,A22))</f>
      </c>
      <c r="J22" s="12">
        <f>IF(A22="","",SUMIFS('Turnos'!$O$4:$O$203,'Turnos'!$B$4:$B$203,A22))</f>
      </c>
      <c r="K22" s="12">
        <f>IF(A22="","",SUMIFS('Turnos'!$P$4:$P$203,'Turnos'!$B$4:$B$203,A22))</f>
      </c>
      <c r="L22" s="12">
        <f>IF(A22="","",SUMIFS('Turnos'!$Q$4:$Q$203,'Turnos'!$B$4:$B$203,A22))</f>
      </c>
      <c r="M22" s="12">
        <f>IF(A22="","",SUMIFS('Turnos'!$R$4:$R$203,'Turnos'!$B$4:$B$203,A22))</f>
      </c>
    </row>
    <row r="23" spans="1:13" x14ac:dyDescent="0.25">
      <c r="A23" s="14"/>
      <c r="B23" s="17">
        <f>IF(A23="","",IFERROR(INDEX('Turnos'!$A$4:$A$203,MATCH(A23,'Turnos'!$B$4:$B$203,0)),"No está en Turnos"))</f>
      </c>
      <c r="C23" s="10">
        <f>IF(A23="","",ROUND(SUMIFS('Turnos'!$D$4:$D$203,'Turnos'!$B$4:$B$203,A23),0))</f>
      </c>
      <c r="D23" s="17">
        <f>IF(A23="","",COUNTIF('Turnos'!$B$4:$B$203,A23))</f>
      </c>
      <c r="E23" s="12">
        <f>IF(A23="","",SUMIFS('Turnos'!$I$4:$I$203,'Turnos'!$B$4:$B$203,A23))</f>
      </c>
      <c r="F23" s="12">
        <f>IF(A23="","",SUMIFS('Turnos'!$K$4:$K$203,'Turnos'!$B$4:$B$203,A23))</f>
      </c>
      <c r="G23" s="12">
        <f>IF(A23="","",SUMIFS('Turnos'!$L$4:$L$203,'Turnos'!$B$4:$B$203,A23))</f>
      </c>
      <c r="H23" s="12">
        <f>IF(A23="","",SUMIFS('Turnos'!$M$4:$M$203,'Turnos'!$B$4:$B$203,A23))</f>
      </c>
      <c r="I23" s="12">
        <f>IF(A23="","",SUMIFS('Turnos'!$N$4:$N$203,'Turnos'!$B$4:$B$203,A23))</f>
      </c>
      <c r="J23" s="12">
        <f>IF(A23="","",SUMIFS('Turnos'!$O$4:$O$203,'Turnos'!$B$4:$B$203,A23))</f>
      </c>
      <c r="K23" s="12">
        <f>IF(A23="","",SUMIFS('Turnos'!$P$4:$P$203,'Turnos'!$B$4:$B$203,A23))</f>
      </c>
      <c r="L23" s="12">
        <f>IF(A23="","",SUMIFS('Turnos'!$Q$4:$Q$203,'Turnos'!$B$4:$B$203,A23))</f>
      </c>
      <c r="M23" s="12">
        <f>IF(A23="","",SUMIFS('Turnos'!$R$4:$R$203,'Turnos'!$B$4:$B$203,A23))</f>
      </c>
    </row>
    <row r="24" spans="1:13" x14ac:dyDescent="0.25">
      <c r="A24" s="14"/>
      <c r="B24" s="17">
        <f>IF(A24="","",IFERROR(INDEX('Turnos'!$A$4:$A$203,MATCH(A24,'Turnos'!$B$4:$B$203,0)),"No está en Turnos"))</f>
      </c>
      <c r="C24" s="10">
        <f>IF(A24="","",ROUND(SUMIFS('Turnos'!$D$4:$D$203,'Turnos'!$B$4:$B$203,A24),0))</f>
      </c>
      <c r="D24" s="17">
        <f>IF(A24="","",COUNTIF('Turnos'!$B$4:$B$203,A24))</f>
      </c>
      <c r="E24" s="12">
        <f>IF(A24="","",SUMIFS('Turnos'!$I$4:$I$203,'Turnos'!$B$4:$B$203,A24))</f>
      </c>
      <c r="F24" s="12">
        <f>IF(A24="","",SUMIFS('Turnos'!$K$4:$K$203,'Turnos'!$B$4:$B$203,A24))</f>
      </c>
      <c r="G24" s="12">
        <f>IF(A24="","",SUMIFS('Turnos'!$L$4:$L$203,'Turnos'!$B$4:$B$203,A24))</f>
      </c>
      <c r="H24" s="12">
        <f>IF(A24="","",SUMIFS('Turnos'!$M$4:$M$203,'Turnos'!$B$4:$B$203,A24))</f>
      </c>
      <c r="I24" s="12">
        <f>IF(A24="","",SUMIFS('Turnos'!$N$4:$N$203,'Turnos'!$B$4:$B$203,A24))</f>
      </c>
      <c r="J24" s="12">
        <f>IF(A24="","",SUMIFS('Turnos'!$O$4:$O$203,'Turnos'!$B$4:$B$203,A24))</f>
      </c>
      <c r="K24" s="12">
        <f>IF(A24="","",SUMIFS('Turnos'!$P$4:$P$203,'Turnos'!$B$4:$B$203,A24))</f>
      </c>
      <c r="L24" s="12">
        <f>IF(A24="","",SUMIFS('Turnos'!$Q$4:$Q$203,'Turnos'!$B$4:$B$203,A24))</f>
      </c>
      <c r="M24" s="12">
        <f>IF(A24="","",SUMIFS('Turnos'!$R$4:$R$203,'Turnos'!$B$4:$B$203,A24))</f>
      </c>
    </row>
    <row r="25" spans="1:13" x14ac:dyDescent="0.25">
      <c r="A25" s="14"/>
      <c r="B25" s="17">
        <f>IF(A25="","",IFERROR(INDEX('Turnos'!$A$4:$A$203,MATCH(A25,'Turnos'!$B$4:$B$203,0)),"No está en Turnos"))</f>
      </c>
      <c r="C25" s="10">
        <f>IF(A25="","",ROUND(SUMIFS('Turnos'!$D$4:$D$203,'Turnos'!$B$4:$B$203,A25),0))</f>
      </c>
      <c r="D25" s="17">
        <f>IF(A25="","",COUNTIF('Turnos'!$B$4:$B$203,A25))</f>
      </c>
      <c r="E25" s="12">
        <f>IF(A25="","",SUMIFS('Turnos'!$I$4:$I$203,'Turnos'!$B$4:$B$203,A25))</f>
      </c>
      <c r="F25" s="12">
        <f>IF(A25="","",SUMIFS('Turnos'!$K$4:$K$203,'Turnos'!$B$4:$B$203,A25))</f>
      </c>
      <c r="G25" s="12">
        <f>IF(A25="","",SUMIFS('Turnos'!$L$4:$L$203,'Turnos'!$B$4:$B$203,A25))</f>
      </c>
      <c r="H25" s="12">
        <f>IF(A25="","",SUMIFS('Turnos'!$M$4:$M$203,'Turnos'!$B$4:$B$203,A25))</f>
      </c>
      <c r="I25" s="12">
        <f>IF(A25="","",SUMIFS('Turnos'!$N$4:$N$203,'Turnos'!$B$4:$B$203,A25))</f>
      </c>
      <c r="J25" s="12">
        <f>IF(A25="","",SUMIFS('Turnos'!$O$4:$O$203,'Turnos'!$B$4:$B$203,A25))</f>
      </c>
      <c r="K25" s="12">
        <f>IF(A25="","",SUMIFS('Turnos'!$P$4:$P$203,'Turnos'!$B$4:$B$203,A25))</f>
      </c>
      <c r="L25" s="12">
        <f>IF(A25="","",SUMIFS('Turnos'!$Q$4:$Q$203,'Turnos'!$B$4:$B$203,A25))</f>
      </c>
      <c r="M25" s="12">
        <f>IF(A25="","",SUMIFS('Turnos'!$R$4:$R$203,'Turnos'!$B$4:$B$203,A25))</f>
      </c>
    </row>
    <row r="26" spans="1:13" x14ac:dyDescent="0.25">
      <c r="A26" s="14"/>
      <c r="B26" s="17">
        <f>IF(A26="","",IFERROR(INDEX('Turnos'!$A$4:$A$203,MATCH(A26,'Turnos'!$B$4:$B$203,0)),"No está en Turnos"))</f>
      </c>
      <c r="C26" s="10">
        <f>IF(A26="","",ROUND(SUMIFS('Turnos'!$D$4:$D$203,'Turnos'!$B$4:$B$203,A26),0))</f>
      </c>
      <c r="D26" s="17">
        <f>IF(A26="","",COUNTIF('Turnos'!$B$4:$B$203,A26))</f>
      </c>
      <c r="E26" s="12">
        <f>IF(A26="","",SUMIFS('Turnos'!$I$4:$I$203,'Turnos'!$B$4:$B$203,A26))</f>
      </c>
      <c r="F26" s="12">
        <f>IF(A26="","",SUMIFS('Turnos'!$K$4:$K$203,'Turnos'!$B$4:$B$203,A26))</f>
      </c>
      <c r="G26" s="12">
        <f>IF(A26="","",SUMIFS('Turnos'!$L$4:$L$203,'Turnos'!$B$4:$B$203,A26))</f>
      </c>
      <c r="H26" s="12">
        <f>IF(A26="","",SUMIFS('Turnos'!$M$4:$M$203,'Turnos'!$B$4:$B$203,A26))</f>
      </c>
      <c r="I26" s="12">
        <f>IF(A26="","",SUMIFS('Turnos'!$N$4:$N$203,'Turnos'!$B$4:$B$203,A26))</f>
      </c>
      <c r="J26" s="12">
        <f>IF(A26="","",SUMIFS('Turnos'!$O$4:$O$203,'Turnos'!$B$4:$B$203,A26))</f>
      </c>
      <c r="K26" s="12">
        <f>IF(A26="","",SUMIFS('Turnos'!$P$4:$P$203,'Turnos'!$B$4:$B$203,A26))</f>
      </c>
      <c r="L26" s="12">
        <f>IF(A26="","",SUMIFS('Turnos'!$Q$4:$Q$203,'Turnos'!$B$4:$B$203,A26))</f>
      </c>
      <c r="M26" s="12">
        <f>IF(A26="","",SUMIFS('Turnos'!$R$4:$R$203,'Turnos'!$B$4:$B$203,A26))</f>
      </c>
    </row>
    <row r="27" spans="1:13" x14ac:dyDescent="0.25">
      <c r="A27" s="14"/>
      <c r="B27" s="17">
        <f>IF(A27="","",IFERROR(INDEX('Turnos'!$A$4:$A$203,MATCH(A27,'Turnos'!$B$4:$B$203,0)),"No está en Turnos"))</f>
      </c>
      <c r="C27" s="10">
        <f>IF(A27="","",ROUND(SUMIFS('Turnos'!$D$4:$D$203,'Turnos'!$B$4:$B$203,A27),0))</f>
      </c>
      <c r="D27" s="17">
        <f>IF(A27="","",COUNTIF('Turnos'!$B$4:$B$203,A27))</f>
      </c>
      <c r="E27" s="12">
        <f>IF(A27="","",SUMIFS('Turnos'!$I$4:$I$203,'Turnos'!$B$4:$B$203,A27))</f>
      </c>
      <c r="F27" s="12">
        <f>IF(A27="","",SUMIFS('Turnos'!$K$4:$K$203,'Turnos'!$B$4:$B$203,A27))</f>
      </c>
      <c r="G27" s="12">
        <f>IF(A27="","",SUMIFS('Turnos'!$L$4:$L$203,'Turnos'!$B$4:$B$203,A27))</f>
      </c>
      <c r="H27" s="12">
        <f>IF(A27="","",SUMIFS('Turnos'!$M$4:$M$203,'Turnos'!$B$4:$B$203,A27))</f>
      </c>
      <c r="I27" s="12">
        <f>IF(A27="","",SUMIFS('Turnos'!$N$4:$N$203,'Turnos'!$B$4:$B$203,A27))</f>
      </c>
      <c r="J27" s="12">
        <f>IF(A27="","",SUMIFS('Turnos'!$O$4:$O$203,'Turnos'!$B$4:$B$203,A27))</f>
      </c>
      <c r="K27" s="12">
        <f>IF(A27="","",SUMIFS('Turnos'!$P$4:$P$203,'Turnos'!$B$4:$B$203,A27))</f>
      </c>
      <c r="L27" s="12">
        <f>IF(A27="","",SUMIFS('Turnos'!$Q$4:$Q$203,'Turnos'!$B$4:$B$203,A27))</f>
      </c>
      <c r="M27" s="12">
        <f>IF(A27="","",SUMIFS('Turnos'!$R$4:$R$203,'Turnos'!$B$4:$B$203,A27))</f>
      </c>
    </row>
    <row r="28" spans="1:13" x14ac:dyDescent="0.25">
      <c r="A28" s="14"/>
      <c r="B28" s="17">
        <f>IF(A28="","",IFERROR(INDEX('Turnos'!$A$4:$A$203,MATCH(A28,'Turnos'!$B$4:$B$203,0)),"No está en Turnos"))</f>
      </c>
      <c r="C28" s="10">
        <f>IF(A28="","",ROUND(SUMIFS('Turnos'!$D$4:$D$203,'Turnos'!$B$4:$B$203,A28),0))</f>
      </c>
      <c r="D28" s="17">
        <f>IF(A28="","",COUNTIF('Turnos'!$B$4:$B$203,A28))</f>
      </c>
      <c r="E28" s="12">
        <f>IF(A28="","",SUMIFS('Turnos'!$I$4:$I$203,'Turnos'!$B$4:$B$203,A28))</f>
      </c>
      <c r="F28" s="12">
        <f>IF(A28="","",SUMIFS('Turnos'!$K$4:$K$203,'Turnos'!$B$4:$B$203,A28))</f>
      </c>
      <c r="G28" s="12">
        <f>IF(A28="","",SUMIFS('Turnos'!$L$4:$L$203,'Turnos'!$B$4:$B$203,A28))</f>
      </c>
      <c r="H28" s="12">
        <f>IF(A28="","",SUMIFS('Turnos'!$M$4:$M$203,'Turnos'!$B$4:$B$203,A28))</f>
      </c>
      <c r="I28" s="12">
        <f>IF(A28="","",SUMIFS('Turnos'!$N$4:$N$203,'Turnos'!$B$4:$B$203,A28))</f>
      </c>
      <c r="J28" s="12">
        <f>IF(A28="","",SUMIFS('Turnos'!$O$4:$O$203,'Turnos'!$B$4:$B$203,A28))</f>
      </c>
      <c r="K28" s="12">
        <f>IF(A28="","",SUMIFS('Turnos'!$P$4:$P$203,'Turnos'!$B$4:$B$203,A28))</f>
      </c>
      <c r="L28" s="12">
        <f>IF(A28="","",SUMIFS('Turnos'!$Q$4:$Q$203,'Turnos'!$B$4:$B$203,A28))</f>
      </c>
      <c r="M28" s="12">
        <f>IF(A28="","",SUMIFS('Turnos'!$R$4:$R$203,'Turnos'!$B$4:$B$203,A28))</f>
      </c>
    </row>
    <row r="29" spans="1:13" x14ac:dyDescent="0.25">
      <c r="A29" s="14"/>
      <c r="B29" s="17">
        <f>IF(A29="","",IFERROR(INDEX('Turnos'!$A$4:$A$203,MATCH(A29,'Turnos'!$B$4:$B$203,0)),"No está en Turnos"))</f>
      </c>
      <c r="C29" s="10">
        <f>IF(A29="","",ROUND(SUMIFS('Turnos'!$D$4:$D$203,'Turnos'!$B$4:$B$203,A29),0))</f>
      </c>
      <c r="D29" s="17">
        <f>IF(A29="","",COUNTIF('Turnos'!$B$4:$B$203,A29))</f>
      </c>
      <c r="E29" s="12">
        <f>IF(A29="","",SUMIFS('Turnos'!$I$4:$I$203,'Turnos'!$B$4:$B$203,A29))</f>
      </c>
      <c r="F29" s="12">
        <f>IF(A29="","",SUMIFS('Turnos'!$K$4:$K$203,'Turnos'!$B$4:$B$203,A29))</f>
      </c>
      <c r="G29" s="12">
        <f>IF(A29="","",SUMIFS('Turnos'!$L$4:$L$203,'Turnos'!$B$4:$B$203,A29))</f>
      </c>
      <c r="H29" s="12">
        <f>IF(A29="","",SUMIFS('Turnos'!$M$4:$M$203,'Turnos'!$B$4:$B$203,A29))</f>
      </c>
      <c r="I29" s="12">
        <f>IF(A29="","",SUMIFS('Turnos'!$N$4:$N$203,'Turnos'!$B$4:$B$203,A29))</f>
      </c>
      <c r="J29" s="12">
        <f>IF(A29="","",SUMIFS('Turnos'!$O$4:$O$203,'Turnos'!$B$4:$B$203,A29))</f>
      </c>
      <c r="K29" s="12">
        <f>IF(A29="","",SUMIFS('Turnos'!$P$4:$P$203,'Turnos'!$B$4:$B$203,A29))</f>
      </c>
      <c r="L29" s="12">
        <f>IF(A29="","",SUMIFS('Turnos'!$Q$4:$Q$203,'Turnos'!$B$4:$B$203,A29))</f>
      </c>
      <c r="M29" s="12">
        <f>IF(A29="","",SUMIFS('Turnos'!$R$4:$R$203,'Turnos'!$B$4:$B$203,A29))</f>
      </c>
    </row>
    <row r="30" spans="1:13" x14ac:dyDescent="0.25">
      <c r="A30" s="14"/>
      <c r="B30" s="17">
        <f>IF(A30="","",IFERROR(INDEX('Turnos'!$A$4:$A$203,MATCH(A30,'Turnos'!$B$4:$B$203,0)),"No está en Turnos"))</f>
      </c>
      <c r="C30" s="10">
        <f>IF(A30="","",ROUND(SUMIFS('Turnos'!$D$4:$D$203,'Turnos'!$B$4:$B$203,A30),0))</f>
      </c>
      <c r="D30" s="17">
        <f>IF(A30="","",COUNTIF('Turnos'!$B$4:$B$203,A30))</f>
      </c>
      <c r="E30" s="12">
        <f>IF(A30="","",SUMIFS('Turnos'!$I$4:$I$203,'Turnos'!$B$4:$B$203,A30))</f>
      </c>
      <c r="F30" s="12">
        <f>IF(A30="","",SUMIFS('Turnos'!$K$4:$K$203,'Turnos'!$B$4:$B$203,A30))</f>
      </c>
      <c r="G30" s="12">
        <f>IF(A30="","",SUMIFS('Turnos'!$L$4:$L$203,'Turnos'!$B$4:$B$203,A30))</f>
      </c>
      <c r="H30" s="12">
        <f>IF(A30="","",SUMIFS('Turnos'!$M$4:$M$203,'Turnos'!$B$4:$B$203,A30))</f>
      </c>
      <c r="I30" s="12">
        <f>IF(A30="","",SUMIFS('Turnos'!$N$4:$N$203,'Turnos'!$B$4:$B$203,A30))</f>
      </c>
      <c r="J30" s="12">
        <f>IF(A30="","",SUMIFS('Turnos'!$O$4:$O$203,'Turnos'!$B$4:$B$203,A30))</f>
      </c>
      <c r="K30" s="12">
        <f>IF(A30="","",SUMIFS('Turnos'!$P$4:$P$203,'Turnos'!$B$4:$B$203,A30))</f>
      </c>
      <c r="L30" s="12">
        <f>IF(A30="","",SUMIFS('Turnos'!$Q$4:$Q$203,'Turnos'!$B$4:$B$203,A30))</f>
      </c>
      <c r="M30" s="12">
        <f>IF(A30="","",SUMIFS('Turnos'!$R$4:$R$203,'Turnos'!$B$4:$B$203,A30))</f>
      </c>
    </row>
    <row r="31" spans="1:13" x14ac:dyDescent="0.25">
      <c r="A31" s="14"/>
      <c r="B31" s="17">
        <f>IF(A31="","",IFERROR(INDEX('Turnos'!$A$4:$A$203,MATCH(A31,'Turnos'!$B$4:$B$203,0)),"No está en Turnos"))</f>
      </c>
      <c r="C31" s="10">
        <f>IF(A31="","",ROUND(SUMIFS('Turnos'!$D$4:$D$203,'Turnos'!$B$4:$B$203,A31),0))</f>
      </c>
      <c r="D31" s="17">
        <f>IF(A31="","",COUNTIF('Turnos'!$B$4:$B$203,A31))</f>
      </c>
      <c r="E31" s="12">
        <f>IF(A31="","",SUMIFS('Turnos'!$I$4:$I$203,'Turnos'!$B$4:$B$203,A31))</f>
      </c>
      <c r="F31" s="12">
        <f>IF(A31="","",SUMIFS('Turnos'!$K$4:$K$203,'Turnos'!$B$4:$B$203,A31))</f>
      </c>
      <c r="G31" s="12">
        <f>IF(A31="","",SUMIFS('Turnos'!$L$4:$L$203,'Turnos'!$B$4:$B$203,A31))</f>
      </c>
      <c r="H31" s="12">
        <f>IF(A31="","",SUMIFS('Turnos'!$M$4:$M$203,'Turnos'!$B$4:$B$203,A31))</f>
      </c>
      <c r="I31" s="12">
        <f>IF(A31="","",SUMIFS('Turnos'!$N$4:$N$203,'Turnos'!$B$4:$B$203,A31))</f>
      </c>
      <c r="J31" s="12">
        <f>IF(A31="","",SUMIFS('Turnos'!$O$4:$O$203,'Turnos'!$B$4:$B$203,A31))</f>
      </c>
      <c r="K31" s="12">
        <f>IF(A31="","",SUMIFS('Turnos'!$P$4:$P$203,'Turnos'!$B$4:$B$203,A31))</f>
      </c>
      <c r="L31" s="12">
        <f>IF(A31="","",SUMIFS('Turnos'!$Q$4:$Q$203,'Turnos'!$B$4:$B$203,A31))</f>
      </c>
      <c r="M31" s="12">
        <f>IF(A31="","",SUMIFS('Turnos'!$R$4:$R$203,'Turnos'!$B$4:$B$203,A31))</f>
      </c>
    </row>
    <row r="32" spans="1:13" x14ac:dyDescent="0.25">
      <c r="A32" s="14"/>
      <c r="B32" s="17">
        <f>IF(A32="","",IFERROR(INDEX('Turnos'!$A$4:$A$203,MATCH(A32,'Turnos'!$B$4:$B$203,0)),"No está en Turnos"))</f>
      </c>
      <c r="C32" s="10">
        <f>IF(A32="","",ROUND(SUMIFS('Turnos'!$D$4:$D$203,'Turnos'!$B$4:$B$203,A32),0))</f>
      </c>
      <c r="D32" s="17">
        <f>IF(A32="","",COUNTIF('Turnos'!$B$4:$B$203,A32))</f>
      </c>
      <c r="E32" s="12">
        <f>IF(A32="","",SUMIFS('Turnos'!$I$4:$I$203,'Turnos'!$B$4:$B$203,A32))</f>
      </c>
      <c r="F32" s="12">
        <f>IF(A32="","",SUMIFS('Turnos'!$K$4:$K$203,'Turnos'!$B$4:$B$203,A32))</f>
      </c>
      <c r="G32" s="12">
        <f>IF(A32="","",SUMIFS('Turnos'!$L$4:$L$203,'Turnos'!$B$4:$B$203,A32))</f>
      </c>
      <c r="H32" s="12">
        <f>IF(A32="","",SUMIFS('Turnos'!$M$4:$M$203,'Turnos'!$B$4:$B$203,A32))</f>
      </c>
      <c r="I32" s="12">
        <f>IF(A32="","",SUMIFS('Turnos'!$N$4:$N$203,'Turnos'!$B$4:$B$203,A32))</f>
      </c>
      <c r="J32" s="12">
        <f>IF(A32="","",SUMIFS('Turnos'!$O$4:$O$203,'Turnos'!$B$4:$B$203,A32))</f>
      </c>
      <c r="K32" s="12">
        <f>IF(A32="","",SUMIFS('Turnos'!$P$4:$P$203,'Turnos'!$B$4:$B$203,A32))</f>
      </c>
      <c r="L32" s="12">
        <f>IF(A32="","",SUMIFS('Turnos'!$Q$4:$Q$203,'Turnos'!$B$4:$B$203,A32))</f>
      </c>
      <c r="M32" s="12">
        <f>IF(A32="","",SUMIFS('Turnos'!$R$4:$R$203,'Turnos'!$B$4:$B$203,A32))</f>
      </c>
    </row>
    <row r="33" spans="1:13" x14ac:dyDescent="0.25">
      <c r="A33" s="14"/>
      <c r="B33" s="17">
        <f>IF(A33="","",IFERROR(INDEX('Turnos'!$A$4:$A$203,MATCH(A33,'Turnos'!$B$4:$B$203,0)),"No está en Turnos"))</f>
      </c>
      <c r="C33" s="10">
        <f>IF(A33="","",ROUND(SUMIFS('Turnos'!$D$4:$D$203,'Turnos'!$B$4:$B$203,A33),0))</f>
      </c>
      <c r="D33" s="17">
        <f>IF(A33="","",COUNTIF('Turnos'!$B$4:$B$203,A33))</f>
      </c>
      <c r="E33" s="12">
        <f>IF(A33="","",SUMIFS('Turnos'!$I$4:$I$203,'Turnos'!$B$4:$B$203,A33))</f>
      </c>
      <c r="F33" s="12">
        <f>IF(A33="","",SUMIFS('Turnos'!$K$4:$K$203,'Turnos'!$B$4:$B$203,A33))</f>
      </c>
      <c r="G33" s="12">
        <f>IF(A33="","",SUMIFS('Turnos'!$L$4:$L$203,'Turnos'!$B$4:$B$203,A33))</f>
      </c>
      <c r="H33" s="12">
        <f>IF(A33="","",SUMIFS('Turnos'!$M$4:$M$203,'Turnos'!$B$4:$B$203,A33))</f>
      </c>
      <c r="I33" s="12">
        <f>IF(A33="","",SUMIFS('Turnos'!$N$4:$N$203,'Turnos'!$B$4:$B$203,A33))</f>
      </c>
      <c r="J33" s="12">
        <f>IF(A33="","",SUMIFS('Turnos'!$O$4:$O$203,'Turnos'!$B$4:$B$203,A33))</f>
      </c>
      <c r="K33" s="12">
        <f>IF(A33="","",SUMIFS('Turnos'!$P$4:$P$203,'Turnos'!$B$4:$B$203,A33))</f>
      </c>
      <c r="L33" s="12">
        <f>IF(A33="","",SUMIFS('Turnos'!$Q$4:$Q$203,'Turnos'!$B$4:$B$203,A33))</f>
      </c>
      <c r="M33" s="12">
        <f>IF(A33="","",SUMIFS('Turnos'!$R$4:$R$203,'Turnos'!$B$4:$B$203,A33))</f>
      </c>
    </row>
    <row r="34" spans="1:13" s="6" customFormat="1" x14ac:dyDescent="0.25">
      <c r="A34" s="18" t="s">
        <v>61</v>
      </c>
      <c r="B34" s="18"/>
      <c r="C34" s="10">
        <f>SUM(C4:C33)</f>
      </c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6" spans="1:1" s="5" customFormat="1" x14ac:dyDescent="0.25">
      <c r="A36" s="5" t="s">
        <v>62</v>
      </c>
    </row>
    <row r="38" spans="1:1" s="19" customFormat="1" x14ac:dyDescent="0.25">
      <c r="A38" s="19" t="s">
        <v>63</v>
      </c>
    </row>
    <row r="39" spans="1:1" s="19" customFormat="1" x14ac:dyDescent="0.25">
      <c r="A39" s="19" t="s">
        <v>64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FormatPr defaultRowHeight="15" outlineLevelRow="0" outlineLevelCol="0" x14ac:dyDescent="55"/>
  <cols>
    <col min="1" max="1" width="14" customWidth="1"/>
    <col min="2" max="2" width="38" customWidth="1"/>
  </cols>
  <sheetData>
    <row r="1" spans="1:1" s="1" customFormat="1" x14ac:dyDescent="0.25">
      <c r="A1" s="1" t="s">
        <v>65</v>
      </c>
    </row>
    <row r="2" ht="30" customHeight="1" spans="1:3" s="3" customFormat="1" x14ac:dyDescent="0.25">
      <c r="A2" s="4" t="s">
        <v>66</v>
      </c>
      <c r="B2" s="4"/>
      <c r="C2" s="4"/>
    </row>
    <row r="4" ht="24" customHeight="1" spans="1:2" s="6" customFormat="1" x14ac:dyDescent="0.25">
      <c r="A4" s="7" t="s">
        <v>67</v>
      </c>
      <c r="B4" s="7" t="s">
        <v>68</v>
      </c>
    </row>
    <row r="5" spans="1:2" x14ac:dyDescent="0.25">
      <c r="A5" s="20">
        <v>46023</v>
      </c>
      <c r="B5" s="14" t="s">
        <v>69</v>
      </c>
    </row>
    <row r="6" spans="1:2" x14ac:dyDescent="0.25">
      <c r="A6" s="20">
        <v>46034</v>
      </c>
      <c r="B6" s="14" t="s">
        <v>70</v>
      </c>
    </row>
    <row r="7" spans="1:2" x14ac:dyDescent="0.25">
      <c r="A7" s="20">
        <v>46104</v>
      </c>
      <c r="B7" s="14" t="s">
        <v>71</v>
      </c>
    </row>
    <row r="8" spans="1:2" x14ac:dyDescent="0.25">
      <c r="A8" s="20">
        <v>46114</v>
      </c>
      <c r="B8" s="14" t="s">
        <v>72</v>
      </c>
    </row>
    <row r="9" spans="1:2" x14ac:dyDescent="0.25">
      <c r="A9" s="20">
        <v>46115</v>
      </c>
      <c r="B9" s="14" t="s">
        <v>73</v>
      </c>
    </row>
    <row r="10" spans="1:2" x14ac:dyDescent="0.25">
      <c r="A10" s="20">
        <v>46143</v>
      </c>
      <c r="B10" s="14" t="s">
        <v>74</v>
      </c>
    </row>
    <row r="11" spans="1:2" x14ac:dyDescent="0.25">
      <c r="A11" s="20">
        <v>46160</v>
      </c>
      <c r="B11" s="14" t="s">
        <v>75</v>
      </c>
    </row>
    <row r="12" spans="1:2" x14ac:dyDescent="0.25">
      <c r="A12" s="20">
        <v>46181</v>
      </c>
      <c r="B12" s="14" t="s">
        <v>76</v>
      </c>
    </row>
    <row r="13" spans="1:2" x14ac:dyDescent="0.25">
      <c r="A13" s="20">
        <v>46188</v>
      </c>
      <c r="B13" s="14" t="s">
        <v>77</v>
      </c>
    </row>
    <row r="14" spans="1:2" x14ac:dyDescent="0.25">
      <c r="A14" s="20">
        <v>46202</v>
      </c>
      <c r="B14" s="14" t="s">
        <v>78</v>
      </c>
    </row>
    <row r="15" spans="1:2" x14ac:dyDescent="0.25">
      <c r="A15" s="20">
        <v>46216</v>
      </c>
      <c r="B15" s="14" t="s">
        <v>79</v>
      </c>
    </row>
    <row r="16" spans="1:2" x14ac:dyDescent="0.25">
      <c r="A16" s="20">
        <v>46223</v>
      </c>
      <c r="B16" s="14" t="s">
        <v>80</v>
      </c>
    </row>
    <row r="17" spans="1:2" x14ac:dyDescent="0.25">
      <c r="A17" s="20">
        <v>46241</v>
      </c>
      <c r="B17" s="14" t="s">
        <v>81</v>
      </c>
    </row>
    <row r="18" spans="1:2" x14ac:dyDescent="0.25">
      <c r="A18" s="20">
        <v>46251</v>
      </c>
      <c r="B18" s="14" t="s">
        <v>82</v>
      </c>
    </row>
    <row r="19" spans="1:2" x14ac:dyDescent="0.25">
      <c r="A19" s="20">
        <v>46307</v>
      </c>
      <c r="B19" s="14" t="s">
        <v>83</v>
      </c>
    </row>
    <row r="20" spans="1:2" x14ac:dyDescent="0.25">
      <c r="A20" s="20">
        <v>46328</v>
      </c>
      <c r="B20" s="14" t="s">
        <v>84</v>
      </c>
    </row>
    <row r="21" spans="1:2" x14ac:dyDescent="0.25">
      <c r="A21" s="20">
        <v>46342</v>
      </c>
      <c r="B21" s="14" t="s">
        <v>85</v>
      </c>
    </row>
    <row r="22" spans="1:2" x14ac:dyDescent="0.25">
      <c r="A22" s="20">
        <v>46364</v>
      </c>
      <c r="B22" s="14" t="s">
        <v>86</v>
      </c>
    </row>
    <row r="23" spans="1:2" x14ac:dyDescent="0.25">
      <c r="A23" s="20">
        <v>46381</v>
      </c>
      <c r="B23" s="14" t="s">
        <v>87</v>
      </c>
    </row>
    <row r="24" spans="1:2" x14ac:dyDescent="0.25">
      <c r="A24" s="20">
        <v>46388</v>
      </c>
      <c r="B24" s="14" t="s">
        <v>69</v>
      </c>
    </row>
    <row r="25" spans="1:2" x14ac:dyDescent="0.25">
      <c r="A25" s="20"/>
      <c r="B25" s="14"/>
    </row>
    <row r="26" spans="1:2" x14ac:dyDescent="0.25">
      <c r="A26" s="20"/>
      <c r="B26" s="14"/>
    </row>
    <row r="27" spans="1:2" x14ac:dyDescent="0.25">
      <c r="A27" s="20"/>
      <c r="B27" s="14"/>
    </row>
    <row r="28" spans="1:2" x14ac:dyDescent="0.25">
      <c r="A28" s="20"/>
      <c r="B28" s="14"/>
    </row>
    <row r="29" spans="1:2" x14ac:dyDescent="0.25">
      <c r="A29" s="20"/>
      <c r="B29" s="14"/>
    </row>
    <row r="30" spans="1:2" x14ac:dyDescent="0.25">
      <c r="A30" s="20"/>
      <c r="B30" s="14"/>
    </row>
    <row r="31" spans="1:2" x14ac:dyDescent="0.25">
      <c r="A31" s="20"/>
      <c r="B31" s="14"/>
    </row>
    <row r="32" spans="1:2" x14ac:dyDescent="0.25">
      <c r="A32" s="20"/>
      <c r="B32" s="14"/>
    </row>
    <row r="33" spans="1:2" x14ac:dyDescent="0.25">
      <c r="A33" s="20"/>
      <c r="B33" s="14"/>
    </row>
    <row r="34" spans="1:2" x14ac:dyDescent="0.25">
      <c r="A34" s="20"/>
      <c r="B34" s="14"/>
    </row>
    <row r="35" spans="1:2" x14ac:dyDescent="0.25">
      <c r="A35" s="20"/>
      <c r="B35" s="14"/>
    </row>
    <row r="36" spans="1:2" x14ac:dyDescent="0.25">
      <c r="A36" s="20"/>
      <c r="B36" s="14"/>
    </row>
    <row r="37" spans="1:2" x14ac:dyDescent="0.25">
      <c r="A37" s="20"/>
      <c r="B37" s="14"/>
    </row>
    <row r="38" spans="1:2" x14ac:dyDescent="0.25">
      <c r="A38" s="20"/>
      <c r="B38" s="14"/>
    </row>
    <row r="39" spans="1:2" x14ac:dyDescent="0.25">
      <c r="A39" s="20"/>
      <c r="B39" s="14"/>
    </row>
    <row r="40" spans="1:2" x14ac:dyDescent="0.25">
      <c r="A40" s="20"/>
      <c r="B40" s="14"/>
    </row>
    <row r="42" spans="1:1" s="19" customFormat="1" x14ac:dyDescent="0.25">
      <c r="A42" s="19" t="s">
        <v>63</v>
      </c>
    </row>
    <row r="43" spans="1:1" s="19" customFormat="1" x14ac:dyDescent="0.25">
      <c r="A43" s="19" t="s">
        <v>64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FormatPr defaultRowHeight="15" outlineLevelRow="0" outlineLevelCol="0" x14ac:dyDescent="55"/>
  <cols>
    <col min="1" max="1" width="14" customWidth="1"/>
    <col min="2" max="2" width="12" customWidth="1"/>
    <col min="3" max="3" width="13" customWidth="1"/>
    <col min="4" max="4" width="11" customWidth="1"/>
    <col min="5" max="12" width="15" customWidth="1"/>
  </cols>
  <sheetData>
    <row r="1" spans="1:1" s="1" customFormat="1" x14ac:dyDescent="0.25">
      <c r="A1" s="1" t="s">
        <v>88</v>
      </c>
    </row>
    <row r="2" ht="45" customHeight="1" spans="1:3" s="3" customFormat="1" x14ac:dyDescent="0.25">
      <c r="A2" s="4" t="s">
        <v>89</v>
      </c>
      <c r="B2" s="4"/>
      <c r="C2" s="4"/>
    </row>
    <row r="4" ht="50" customHeight="1" spans="1:12" s="6" customFormat="1" x14ac:dyDescent="0.25">
      <c r="A4" s="7" t="s">
        <v>90</v>
      </c>
      <c r="B4" s="7" t="s">
        <v>91</v>
      </c>
      <c r="C4" s="7" t="s">
        <v>92</v>
      </c>
      <c r="D4" s="7" t="s">
        <v>93</v>
      </c>
      <c r="E4" s="7" t="s">
        <v>94</v>
      </c>
      <c r="F4" s="7" t="s">
        <v>95</v>
      </c>
      <c r="G4" s="7" t="s">
        <v>96</v>
      </c>
      <c r="H4" s="7" t="s">
        <v>97</v>
      </c>
      <c r="I4" s="7" t="s">
        <v>98</v>
      </c>
      <c r="J4" s="7" t="s">
        <v>99</v>
      </c>
      <c r="K4" s="7" t="s">
        <v>100</v>
      </c>
      <c r="L4" s="7" t="s">
        <v>101</v>
      </c>
    </row>
    <row r="5" spans="1:12" x14ac:dyDescent="0.25">
      <c r="A5" s="20">
        <v>46023</v>
      </c>
      <c r="B5" s="14">
        <v>44</v>
      </c>
      <c r="C5" s="21">
        <v>7.333333333333333</v>
      </c>
      <c r="D5" s="14">
        <v>220</v>
      </c>
      <c r="E5" s="22">
        <v>1.25</v>
      </c>
      <c r="F5" s="22">
        <v>1.75</v>
      </c>
      <c r="G5" s="22">
        <v>0.35</v>
      </c>
      <c r="H5" s="22">
        <v>0.8</v>
      </c>
      <c r="I5" s="22">
        <v>1.8</v>
      </c>
      <c r="J5" s="22">
        <v>1.15</v>
      </c>
      <c r="K5" s="22">
        <v>2.05</v>
      </c>
      <c r="L5" s="22">
        <v>2.55</v>
      </c>
    </row>
    <row r="6" spans="1:12" x14ac:dyDescent="0.25">
      <c r="A6" s="20">
        <v>46204</v>
      </c>
      <c r="B6" s="14">
        <v>44</v>
      </c>
      <c r="C6" s="21">
        <v>7.333333333333333</v>
      </c>
      <c r="D6" s="14">
        <v>220</v>
      </c>
      <c r="E6" s="22">
        <v>1.25</v>
      </c>
      <c r="F6" s="22">
        <v>1.75</v>
      </c>
      <c r="G6" s="22">
        <v>0.35</v>
      </c>
      <c r="H6" s="22">
        <v>0.9</v>
      </c>
      <c r="I6" s="22">
        <v>1.9</v>
      </c>
      <c r="J6" s="22">
        <v>1.25</v>
      </c>
      <c r="K6" s="22">
        <v>2.15</v>
      </c>
      <c r="L6" s="22">
        <v>2.65</v>
      </c>
    </row>
    <row r="7" spans="1:12" x14ac:dyDescent="0.25">
      <c r="A7" s="20">
        <v>46218</v>
      </c>
      <c r="B7" s="14">
        <v>42</v>
      </c>
      <c r="C7" s="21">
        <v>7</v>
      </c>
      <c r="D7" s="14">
        <v>210</v>
      </c>
      <c r="E7" s="22">
        <v>1.25</v>
      </c>
      <c r="F7" s="22">
        <v>1.75</v>
      </c>
      <c r="G7" s="22">
        <v>0.35</v>
      </c>
      <c r="H7" s="22">
        <v>0.9</v>
      </c>
      <c r="I7" s="22">
        <v>1.9</v>
      </c>
      <c r="J7" s="22">
        <v>1.25</v>
      </c>
      <c r="K7" s="22">
        <v>2.15</v>
      </c>
      <c r="L7" s="22">
        <v>2.65</v>
      </c>
    </row>
    <row r="9" spans="1:1" s="3" customFormat="1" x14ac:dyDescent="0.25">
      <c r="A9" s="3" t="s">
        <v>102</v>
      </c>
    </row>
    <row r="10" spans="1:1" s="3" customFormat="1" x14ac:dyDescent="0.25">
      <c r="A10" s="3" t="s">
        <v>103</v>
      </c>
    </row>
    <row r="11" spans="1:1" s="3" customFormat="1" x14ac:dyDescent="0.25">
      <c r="A11" s="3" t="s">
        <v>104</v>
      </c>
    </row>
    <row r="13" spans="1:1" s="19" customFormat="1" x14ac:dyDescent="0.25">
      <c r="A13" s="19" t="s">
        <v>63</v>
      </c>
    </row>
    <row r="14" spans="1:1" s="19" customFormat="1" x14ac:dyDescent="0.25">
      <c r="A14" s="19" t="s">
        <v>64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Turnos</vt:lpstr>
      <vt:lpstr>Resumen</vt:lpstr>
      <vt:lpstr>Festivos 2026</vt:lpstr>
      <vt:lpstr>Parámetros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AppTiempo</dc:creator>
  <dc:title/>
  <dc:subject/>
  <dc:description/>
  <cp:keywords/>
  <cp:category/>
  <cp:lastModifiedBy>Unknown</cp:lastModifiedBy>
  <dcterms:created xsi:type="dcterms:W3CDTF">2026-09-23T12:00:00Z</dcterms:created>
  <dcterms:modified xsi:type="dcterms:W3CDTF">2026-09-23T12:00:00Z</dcterms:modified>
</cp:coreProperties>
</file>